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FF\Documents\BJFF\Årsmøter\Årsmøte 2023\"/>
    </mc:Choice>
  </mc:AlternateContent>
  <xr:revisionPtr revIDLastSave="0" documentId="13_ncr:1_{F2391412-965E-497C-955B-B3301F996C85}" xr6:coauthVersionLast="47" xr6:coauthVersionMax="47" xr10:uidLastSave="{00000000-0000-0000-0000-000000000000}"/>
  <bookViews>
    <workbookView xWindow="-120" yWindow="-120" windowWidth="20730" windowHeight="11160" tabRatio="652" xr2:uid="{00000000-000D-0000-FFFF-FFFF00000000}"/>
  </bookViews>
  <sheets>
    <sheet name="BUDSJETT 2023" sheetId="1" r:id="rId1"/>
    <sheet name="Eiendomsutvalget" sheetId="2" r:id="rId2"/>
    <sheet name="Skyteutvalget" sheetId="3" r:id="rId3"/>
    <sheet name="Jaktutvalget" sheetId="4" r:id="rId4"/>
    <sheet name="Fiskeutvalget" sheetId="5" r:id="rId5"/>
    <sheet name="Ungdomsutvalget" sheetId="6" r:id="rId6"/>
    <sheet name="Kvinneutvalget" sheetId="10" r:id="rId7"/>
    <sheet name="Villmarksmessa" sheetId="7" r:id="rId8"/>
    <sheet name="Merking av Altevatn" sheetId="8" r:id="rId9"/>
    <sheet name="Diverse" sheetId="9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definedNames>
    <definedName name="_xlnm.Print_Area" localSheetId="9">Diverse!$A:$Q</definedName>
    <definedName name="_xlnm.Print_Area" localSheetId="1">Eiendomsutvalget!$A:$H</definedName>
    <definedName name="_xlnm.Print_Area" localSheetId="4">Fiskeutvalget!$A:$H</definedName>
    <definedName name="_xlnm.Print_Area" localSheetId="3">Jaktutvalget!$A:$H</definedName>
    <definedName name="_xlnm.Print_Area" localSheetId="2">Skyteutvalget!$A:$H</definedName>
    <definedName name="_xlnm.Print_Area" localSheetId="5">Ungdomsutvalget!$A:$H</definedName>
    <definedName name="_xlnm.Print_Area" localSheetId="7">Villmarksmessa!$A:$L</definedName>
  </definedNames>
  <calcPr calcId="191029"/>
</workbook>
</file>

<file path=xl/calcChain.xml><?xml version="1.0" encoding="utf-8"?>
<calcChain xmlns="http://schemas.openxmlformats.org/spreadsheetml/2006/main">
  <c r="F17" i="1" l="1"/>
  <c r="F9" i="1"/>
  <c r="D31" i="2" l="1"/>
  <c r="D96" i="2"/>
  <c r="D71" i="2"/>
  <c r="D57" i="2"/>
  <c r="D28" i="2" l="1"/>
  <c r="D24" i="2"/>
  <c r="D20" i="2"/>
  <c r="D16" i="2"/>
  <c r="G13" i="8"/>
  <c r="G15" i="8" s="1"/>
  <c r="D15" i="6"/>
  <c r="D10" i="6" l="1"/>
  <c r="F36" i="1" s="1"/>
  <c r="F49" i="1" l="1"/>
  <c r="F48" i="1"/>
  <c r="H7" i="7"/>
  <c r="F44" i="1" s="1"/>
  <c r="D10" i="2"/>
  <c r="H14" i="7" l="1"/>
  <c r="D11" i="4"/>
  <c r="D18" i="3"/>
  <c r="E16" i="10"/>
  <c r="E18" i="10" s="1"/>
  <c r="F16" i="10"/>
  <c r="E8" i="10"/>
  <c r="F8" i="10"/>
  <c r="F18" i="10" s="1"/>
  <c r="D16" i="10"/>
  <c r="F41" i="1" s="1"/>
  <c r="D8" i="10"/>
  <c r="I42" i="1"/>
  <c r="H42" i="1"/>
  <c r="G41" i="1"/>
  <c r="G40" i="1"/>
  <c r="H18" i="10"/>
  <c r="G16" i="10"/>
  <c r="G8" i="10"/>
  <c r="G3" i="10"/>
  <c r="D19" i="5"/>
  <c r="F32" i="1" s="1"/>
  <c r="D11" i="5"/>
  <c r="I31" i="9"/>
  <c r="I30" i="9"/>
  <c r="I29" i="9"/>
  <c r="I28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6" i="9"/>
  <c r="I5" i="9"/>
  <c r="I3" i="9"/>
  <c r="I13" i="8"/>
  <c r="I5" i="8"/>
  <c r="I3" i="8"/>
  <c r="I14" i="7"/>
  <c r="I7" i="7"/>
  <c r="I3" i="7"/>
  <c r="K65" i="1"/>
  <c r="K64" i="1"/>
  <c r="K61" i="1"/>
  <c r="K50" i="1"/>
  <c r="K46" i="1"/>
  <c r="K38" i="1"/>
  <c r="K34" i="1"/>
  <c r="K29" i="1"/>
  <c r="K19" i="1"/>
  <c r="K92" i="1"/>
  <c r="I33" i="9" s="1"/>
  <c r="K85" i="1"/>
  <c r="I26" i="9" s="1"/>
  <c r="D20" i="4"/>
  <c r="F27" i="1" s="1"/>
  <c r="D10" i="3"/>
  <c r="F37" i="1"/>
  <c r="G5" i="1"/>
  <c r="F8" i="1"/>
  <c r="G8" i="1"/>
  <c r="G9" i="1"/>
  <c r="F10" i="1"/>
  <c r="G10" i="1"/>
  <c r="G12" i="1"/>
  <c r="H19" i="1"/>
  <c r="I19" i="1"/>
  <c r="L19" i="1"/>
  <c r="M19" i="1"/>
  <c r="H24" i="1"/>
  <c r="I24" i="1"/>
  <c r="K24" i="1"/>
  <c r="L24" i="1"/>
  <c r="M24" i="1"/>
  <c r="H29" i="1"/>
  <c r="I29" i="1"/>
  <c r="L29" i="1"/>
  <c r="M29" i="1"/>
  <c r="H34" i="1"/>
  <c r="I34" i="1"/>
  <c r="L34" i="1"/>
  <c r="M34" i="1"/>
  <c r="H38" i="1"/>
  <c r="I38" i="1"/>
  <c r="L38" i="1"/>
  <c r="M38" i="1"/>
  <c r="G44" i="1"/>
  <c r="H46" i="1"/>
  <c r="I46" i="1"/>
  <c r="L46" i="1"/>
  <c r="M46" i="1"/>
  <c r="H50" i="1"/>
  <c r="I50" i="1"/>
  <c r="L50" i="1"/>
  <c r="M50" i="1"/>
  <c r="G59" i="1"/>
  <c r="G60" i="1"/>
  <c r="H61" i="1"/>
  <c r="I61" i="1"/>
  <c r="L61" i="1"/>
  <c r="M61" i="1"/>
  <c r="H64" i="1"/>
  <c r="I64" i="1"/>
  <c r="L64" i="1"/>
  <c r="M64" i="1"/>
  <c r="H65" i="1"/>
  <c r="I65" i="1"/>
  <c r="L65" i="1"/>
  <c r="M65" i="1"/>
  <c r="G69" i="1"/>
  <c r="G70" i="1"/>
  <c r="G71" i="1"/>
  <c r="G72" i="1"/>
  <c r="G73" i="1"/>
  <c r="G74" i="1"/>
  <c r="G75" i="1"/>
  <c r="G76" i="1"/>
  <c r="G77" i="1"/>
  <c r="G78" i="1"/>
  <c r="G79" i="1"/>
  <c r="G80" i="1"/>
  <c r="M80" i="1"/>
  <c r="M85" i="1" s="1"/>
  <c r="K26" i="9" s="1"/>
  <c r="G81" i="1"/>
  <c r="G82" i="1"/>
  <c r="G83" i="1"/>
  <c r="H85" i="1"/>
  <c r="I85" i="1"/>
  <c r="L85" i="1"/>
  <c r="J26" i="9" s="1"/>
  <c r="G87" i="1"/>
  <c r="M87" i="1"/>
  <c r="M92" i="1" s="1"/>
  <c r="K33" i="9" s="1"/>
  <c r="G89" i="1"/>
  <c r="G90" i="1"/>
  <c r="H92" i="1"/>
  <c r="I92" i="1"/>
  <c r="L92" i="1"/>
  <c r="J33" i="9" s="1"/>
  <c r="J3" i="9"/>
  <c r="K3" i="9"/>
  <c r="J5" i="9"/>
  <c r="K5" i="9"/>
  <c r="J6" i="9"/>
  <c r="K6" i="9"/>
  <c r="D7" i="9"/>
  <c r="E7" i="9"/>
  <c r="F7" i="9"/>
  <c r="G7" i="9"/>
  <c r="L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J22" i="9"/>
  <c r="K22" i="9"/>
  <c r="J23" i="9"/>
  <c r="K23" i="9"/>
  <c r="J24" i="9"/>
  <c r="K24" i="9"/>
  <c r="D26" i="9"/>
  <c r="E26" i="9"/>
  <c r="F26" i="9"/>
  <c r="G26" i="9"/>
  <c r="L26" i="9"/>
  <c r="J28" i="9"/>
  <c r="J29" i="9"/>
  <c r="K29" i="9"/>
  <c r="J30" i="9"/>
  <c r="K30" i="9"/>
  <c r="J31" i="9"/>
  <c r="K31" i="9"/>
  <c r="D33" i="9"/>
  <c r="E33" i="9"/>
  <c r="F33" i="9"/>
  <c r="G33" i="9"/>
  <c r="L33" i="9"/>
  <c r="G3" i="2"/>
  <c r="G5" i="2"/>
  <c r="F6" i="1"/>
  <c r="E10" i="2"/>
  <c r="G6" i="1" s="1"/>
  <c r="F10" i="2"/>
  <c r="G10" i="2"/>
  <c r="E16" i="2"/>
  <c r="G7" i="1" s="1"/>
  <c r="F16" i="2"/>
  <c r="G16" i="2"/>
  <c r="G20" i="2"/>
  <c r="G24" i="2"/>
  <c r="G28" i="2"/>
  <c r="F35" i="2"/>
  <c r="F43" i="2" s="1"/>
  <c r="D43" i="2"/>
  <c r="E43" i="2"/>
  <c r="G13" i="1" s="1"/>
  <c r="G43" i="2"/>
  <c r="F48" i="2"/>
  <c r="F57" i="2" s="1"/>
  <c r="F14" i="1"/>
  <c r="E57" i="2"/>
  <c r="G14" i="1" s="1"/>
  <c r="G57" i="2"/>
  <c r="F15" i="1"/>
  <c r="E71" i="2"/>
  <c r="G15" i="1" s="1"/>
  <c r="F71" i="2"/>
  <c r="G71" i="2"/>
  <c r="D83" i="2"/>
  <c r="F16" i="1" s="1"/>
  <c r="E83" i="2"/>
  <c r="G16" i="1" s="1"/>
  <c r="F83" i="2"/>
  <c r="G83" i="2"/>
  <c r="E94" i="2"/>
  <c r="G17" i="1" s="1"/>
  <c r="F94" i="2"/>
  <c r="G94" i="2"/>
  <c r="H98" i="2"/>
  <c r="G3" i="5"/>
  <c r="E11" i="5"/>
  <c r="G31" i="1" s="1"/>
  <c r="F11" i="5"/>
  <c r="G11" i="5"/>
  <c r="E19" i="5"/>
  <c r="G32" i="1" s="1"/>
  <c r="F19" i="5"/>
  <c r="G19" i="5"/>
  <c r="H22" i="5"/>
  <c r="G3" i="4"/>
  <c r="E9" i="4"/>
  <c r="E11" i="4" s="1"/>
  <c r="F11" i="4"/>
  <c r="G11" i="4"/>
  <c r="E16" i="4"/>
  <c r="E20" i="4" s="1"/>
  <c r="G27" i="1" s="1"/>
  <c r="F20" i="4"/>
  <c r="G20" i="4"/>
  <c r="H22" i="4"/>
  <c r="J3" i="8"/>
  <c r="K3" i="8"/>
  <c r="D5" i="8"/>
  <c r="E5" i="8"/>
  <c r="G48" i="1" s="1"/>
  <c r="F5" i="8"/>
  <c r="J5" i="8"/>
  <c r="K5" i="8"/>
  <c r="D13" i="8"/>
  <c r="E13" i="8"/>
  <c r="G49" i="1" s="1"/>
  <c r="F13" i="8"/>
  <c r="J13" i="8"/>
  <c r="K13" i="8"/>
  <c r="L15" i="8"/>
  <c r="G3" i="3"/>
  <c r="E10" i="3"/>
  <c r="G21" i="1" s="1"/>
  <c r="F10" i="3"/>
  <c r="G10" i="3"/>
  <c r="E18" i="3"/>
  <c r="G22" i="1" s="1"/>
  <c r="F18" i="3"/>
  <c r="G18" i="3"/>
  <c r="G23" i="1"/>
  <c r="H21" i="3"/>
  <c r="G3" i="6"/>
  <c r="D20" i="6"/>
  <c r="E10" i="6"/>
  <c r="F10" i="6"/>
  <c r="G10" i="6"/>
  <c r="E15" i="6"/>
  <c r="G37" i="1" s="1"/>
  <c r="F15" i="6"/>
  <c r="G15" i="6"/>
  <c r="H20" i="6"/>
  <c r="J3" i="7"/>
  <c r="K3" i="7"/>
  <c r="J7" i="7"/>
  <c r="K7" i="7"/>
  <c r="D14" i="7"/>
  <c r="D16" i="7" s="1"/>
  <c r="E14" i="7"/>
  <c r="G45" i="1" s="1"/>
  <c r="F14" i="7"/>
  <c r="F16" i="7" s="1"/>
  <c r="J14" i="7"/>
  <c r="K14" i="7"/>
  <c r="G16" i="7"/>
  <c r="L16" i="7"/>
  <c r="F21" i="1" l="1"/>
  <c r="D21" i="3"/>
  <c r="F21" i="3"/>
  <c r="F20" i="6"/>
  <c r="D22" i="5"/>
  <c r="F15" i="8"/>
  <c r="F7" i="1"/>
  <c r="D5" i="2"/>
  <c r="F5" i="1" s="1"/>
  <c r="H16" i="7"/>
  <c r="F45" i="1"/>
  <c r="D15" i="8"/>
  <c r="K28" i="9"/>
  <c r="H67" i="1"/>
  <c r="H94" i="1" s="1"/>
  <c r="G18" i="10"/>
  <c r="F31" i="1"/>
  <c r="F34" i="1" s="1"/>
  <c r="E20" i="6"/>
  <c r="E21" i="3"/>
  <c r="G36" i="1"/>
  <c r="G38" i="1" s="1"/>
  <c r="F22" i="4"/>
  <c r="F22" i="5"/>
  <c r="E22" i="5"/>
  <c r="F98" i="2"/>
  <c r="L67" i="1"/>
  <c r="L94" i="1" s="1"/>
  <c r="K7" i="9"/>
  <c r="I7" i="9"/>
  <c r="E22" i="4"/>
  <c r="G26" i="1"/>
  <c r="G29" i="1" s="1"/>
  <c r="D22" i="4"/>
  <c r="F26" i="1"/>
  <c r="F29" i="1" s="1"/>
  <c r="F38" i="1"/>
  <c r="E16" i="7"/>
  <c r="E15" i="8"/>
  <c r="F13" i="1"/>
  <c r="K21" i="9"/>
  <c r="M67" i="1"/>
  <c r="M94" i="1" s="1"/>
  <c r="K67" i="1"/>
  <c r="K94" i="1" s="1"/>
  <c r="G42" i="1"/>
  <c r="E98" i="2"/>
  <c r="F50" i="1"/>
  <c r="I67" i="1"/>
  <c r="I94" i="1" s="1"/>
  <c r="G61" i="1"/>
  <c r="K16" i="7"/>
  <c r="K15" i="8"/>
  <c r="G22" i="4"/>
  <c r="J15" i="8"/>
  <c r="G50" i="1"/>
  <c r="G24" i="1"/>
  <c r="G46" i="1"/>
  <c r="G22" i="5"/>
  <c r="G98" i="2"/>
  <c r="F61" i="1"/>
  <c r="G19" i="1"/>
  <c r="G34" i="1"/>
  <c r="G92" i="1"/>
  <c r="J7" i="9"/>
  <c r="F85" i="1"/>
  <c r="I15" i="8"/>
  <c r="G65" i="1"/>
  <c r="F92" i="1"/>
  <c r="J16" i="7"/>
  <c r="G20" i="6"/>
  <c r="G21" i="3"/>
  <c r="G85" i="1"/>
  <c r="I16" i="7"/>
  <c r="F46" i="1" l="1"/>
  <c r="D98" i="2"/>
  <c r="F12" i="1"/>
  <c r="F19" i="1" s="1"/>
  <c r="G64" i="1"/>
  <c r="G67" i="1" s="1"/>
  <c r="G94" i="1" s="1"/>
  <c r="F40" i="1"/>
  <c r="F42" i="1" s="1"/>
  <c r="D18" i="10"/>
  <c r="F64" i="1" l="1"/>
  <c r="F22" i="1"/>
  <c r="F65" i="1" s="1"/>
  <c r="F67" i="1" l="1"/>
  <c r="F94" i="1" s="1"/>
  <c r="F24" i="1"/>
  <c r="F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BJFF</author>
  </authors>
  <commentList>
    <comment ref="D98" authorId="0" shapeId="0" xr:uid="{3908E90A-0A1F-4A6E-BB7D-820E4A1A7B90}">
      <text>
        <r>
          <rPr>
            <b/>
            <sz val="9"/>
            <color indexed="81"/>
            <rFont val="Tahoma"/>
            <charset val="1"/>
          </rPr>
          <t>BJFF:</t>
        </r>
        <r>
          <rPr>
            <sz val="9"/>
            <color indexed="81"/>
            <rFont val="Tahoma"/>
            <charset val="1"/>
          </rPr>
          <t xml:space="preserve">
Ny båt Gebna
Solcelle Gamas og Gebna
Oppgradering Toppen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Nils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Grasrotandel: 1500
Mva. komp: 10000
Spillemidler: 0</t>
        </r>
      </text>
    </comment>
    <comment ref="D6" authorId="0" shapeId="0" xr:uid="{00000000-0006-0000-0900-000002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Gaver til tilitsvalgte som slutter, dugnadspris mm: 4000
Leie av bankboks: 1000
Leie av postboks: 1000
Andre utgifter: 19000 (5000 til garasje, Røde kors)</t>
        </r>
      </text>
    </comment>
    <comment ref="D1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Nils:</t>
        </r>
        <r>
          <rPr>
            <sz val="9"/>
            <color indexed="81"/>
            <rFont val="Tahoma"/>
            <family val="2"/>
          </rPr>
          <t xml:space="preserve">
Godtgjørelse til styret: 13000
</t>
        </r>
      </text>
    </comment>
    <comment ref="D17" authorId="0" shapeId="0" xr:uid="{00000000-0006-0000-0900-000004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Deltakelse på årsmøte NJFF Troms
Andre reiser</t>
        </r>
      </text>
    </comment>
    <comment ref="D18" authorId="0" shapeId="0" xr:uid="{00000000-0006-0000-0900-000005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10 styremøter à 300,-
1 Medlemsmøte à 4000,-
1 Årsmøte à 5000,-</t>
        </r>
      </text>
    </comment>
    <comment ref="D20" authorId="0" shapeId="0" xr:uid="{00000000-0006-0000-0900-000006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1 Årsfest 23000,-
1 Sommeravsluttning, styret 3000,-
1 Juleavsluttning, styret m/partner 4000,-</t>
        </r>
      </text>
    </comment>
    <comment ref="D29" authorId="0" shapeId="0" xr:uid="{00000000-0006-0000-0900-000007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Høyrentekonto, 2%, snitt 550000,-kr.</t>
        </r>
      </text>
    </comment>
  </commentList>
</comments>
</file>

<file path=xl/sharedStrings.xml><?xml version="1.0" encoding="utf-8"?>
<sst xmlns="http://schemas.openxmlformats.org/spreadsheetml/2006/main" count="307" uniqueCount="145">
  <si>
    <t xml:space="preserve">Budsjett  </t>
  </si>
  <si>
    <t>Regnskap</t>
  </si>
  <si>
    <t>31 12 11</t>
  </si>
  <si>
    <t>31 12 10</t>
  </si>
  <si>
    <t>Inntekter Eiendomsutvalget</t>
  </si>
  <si>
    <t>Inntekter Steiland</t>
  </si>
  <si>
    <t>Inntekter Toppen</t>
  </si>
  <si>
    <t>Inntekter Gebna</t>
  </si>
  <si>
    <t>Inntekter Leina</t>
  </si>
  <si>
    <t>Inntekter Gamas</t>
  </si>
  <si>
    <t>Utgifter Eiendomsutvalget</t>
  </si>
  <si>
    <t>Utgifter Steiland</t>
  </si>
  <si>
    <t>Utgifter Toppen</t>
  </si>
  <si>
    <t>Utgifter Gebna</t>
  </si>
  <si>
    <t>Utgifter Leina</t>
  </si>
  <si>
    <t>Utgifter Gamas</t>
  </si>
  <si>
    <t>Netto Eiendomsutvalget</t>
  </si>
  <si>
    <t>Inntekter Skyteutvalget</t>
  </si>
  <si>
    <t>Utgifter Skyteutvalget</t>
  </si>
  <si>
    <t>Netto Skyteutvalget</t>
  </si>
  <si>
    <t>Inntekter Jaktutvalget</t>
  </si>
  <si>
    <t>Utgifter Jaktutvalget</t>
  </si>
  <si>
    <t>Netto Jaktutvalget</t>
  </si>
  <si>
    <t>Inntekter Fiskeutvalget</t>
  </si>
  <si>
    <t>Utgifter Fiskeutvalget</t>
  </si>
  <si>
    <t>Netto Fiskeutvalget</t>
  </si>
  <si>
    <t>Inntekter Ungdomsutvalget</t>
  </si>
  <si>
    <t>Utgifter Ungdomsutvalget</t>
  </si>
  <si>
    <t>Netto Ungdomsutvalget</t>
  </si>
  <si>
    <t>Inntekter Villmarksmessa</t>
  </si>
  <si>
    <t>Utgifter Villmarksmessa</t>
  </si>
  <si>
    <t>Netto Villmarksmessa</t>
  </si>
  <si>
    <t>Inntekter Merking Altevatn</t>
  </si>
  <si>
    <t>Utgifter Merking Altevatn</t>
  </si>
  <si>
    <t>Netto Merking Altevatn</t>
  </si>
  <si>
    <t>BARDU JEGER OG FISKERFORENING</t>
  </si>
  <si>
    <t>Inntekter Diverse</t>
  </si>
  <si>
    <t>Utgifter Diverse</t>
  </si>
  <si>
    <t>Netto Diverse</t>
  </si>
  <si>
    <t>Sum Inntekter Aktiviteter</t>
  </si>
  <si>
    <t>Sum Utgifter Aktiviteter</t>
  </si>
  <si>
    <t>Netto Aktiviteter</t>
  </si>
  <si>
    <t xml:space="preserve">Lederverv/Leie Kontor </t>
  </si>
  <si>
    <t>Driftsmateriell</t>
  </si>
  <si>
    <t>Kursutgifter</t>
  </si>
  <si>
    <t>Kontorrekvisita</t>
  </si>
  <si>
    <t>Porto</t>
  </si>
  <si>
    <t>Telefon / Data abo.</t>
  </si>
  <si>
    <t>Reiseutgifter</t>
  </si>
  <si>
    <t>Møteutgifter</t>
  </si>
  <si>
    <t>Profilering</t>
  </si>
  <si>
    <t>Velferdsutgifter</t>
  </si>
  <si>
    <t>Kontigenter</t>
  </si>
  <si>
    <t>Forsikring</t>
  </si>
  <si>
    <t>Gebyrer</t>
  </si>
  <si>
    <t>Rentekostnader</t>
  </si>
  <si>
    <t>Sum Diverse Kostnader</t>
  </si>
  <si>
    <t>Renteinntekter</t>
  </si>
  <si>
    <t>Urealisert Tap Fond</t>
  </si>
  <si>
    <t>Urealisert Gevinst Fond</t>
  </si>
  <si>
    <t>Sum Diverse Inntekter</t>
  </si>
  <si>
    <t>BUDSJETT</t>
  </si>
  <si>
    <t>31 12 09</t>
  </si>
  <si>
    <t>Forbruksartikler, toalett papir, vaskeutstyr, stearin lys med mer</t>
  </si>
  <si>
    <t>Aktivitet og innkjøp:</t>
  </si>
  <si>
    <t>Bensin og olje til båten</t>
  </si>
  <si>
    <t>Ved, dugnadstur og betaling til Statskog</t>
  </si>
  <si>
    <t>Skyting</t>
  </si>
  <si>
    <t>Påmeldingsavgift</t>
  </si>
  <si>
    <t>Utleie av banen</t>
  </si>
  <si>
    <t>Kurs, Hagleskyting</t>
  </si>
  <si>
    <t>Premier</t>
  </si>
  <si>
    <t>Strøm</t>
  </si>
  <si>
    <t>Vedlikehold av eksisterende bane</t>
  </si>
  <si>
    <t>Rypetelling</t>
  </si>
  <si>
    <t>Aversjonsdressur</t>
  </si>
  <si>
    <t>Studieforbundet natur og miljø</t>
  </si>
  <si>
    <t>Jegerprøvekurs</t>
  </si>
  <si>
    <t>Høstjakttur</t>
  </si>
  <si>
    <t>Forsikring, naust og båt</t>
  </si>
  <si>
    <t>Bensin</t>
  </si>
  <si>
    <t>Merkemateriell / utstyr, som skal faktureres</t>
  </si>
  <si>
    <t>Drift av båt og motor</t>
  </si>
  <si>
    <t>Skuddpremiefond</t>
  </si>
  <si>
    <t>Tilskudd</t>
  </si>
  <si>
    <t>Fluefiskekurs</t>
  </si>
  <si>
    <t>Leieinntekter</t>
  </si>
  <si>
    <t>KONTO</t>
  </si>
  <si>
    <t>31 12 21</t>
  </si>
  <si>
    <t xml:space="preserve">Regnskap  </t>
  </si>
  <si>
    <t>Inntekter Kvinneutvalget</t>
  </si>
  <si>
    <t>Utgifter Kvinneutvalget</t>
  </si>
  <si>
    <t>Netto Kvinneutvalget</t>
  </si>
  <si>
    <t>Utgifter Kvinnesutvalget</t>
  </si>
  <si>
    <t xml:space="preserve"> </t>
  </si>
  <si>
    <t>Oppgradering av gammelbanen.</t>
  </si>
  <si>
    <t>Kvinnekonferanse</t>
  </si>
  <si>
    <t>Strøm/ Festeavgift</t>
  </si>
  <si>
    <t>Rundvask</t>
  </si>
  <si>
    <t>Maling</t>
  </si>
  <si>
    <t>Kjøp av ved</t>
  </si>
  <si>
    <t>Byggteknisk befaring</t>
  </si>
  <si>
    <t xml:space="preserve">Brøyting </t>
  </si>
  <si>
    <t>Festeavgift, hytte</t>
  </si>
  <si>
    <t xml:space="preserve">Strøm </t>
  </si>
  <si>
    <t xml:space="preserve">Ved </t>
  </si>
  <si>
    <t>Service båtmotorer og aggregat</t>
  </si>
  <si>
    <t>Service båtmotor, aggregat</t>
  </si>
  <si>
    <t>Altevasspilken</t>
  </si>
  <si>
    <t xml:space="preserve">STED </t>
  </si>
  <si>
    <t>Andel 1/3 av delt overskudd</t>
  </si>
  <si>
    <t>Total sum Netto Aktiviteter</t>
  </si>
  <si>
    <t xml:space="preserve">Budsjettert Årsresultat </t>
  </si>
  <si>
    <t>Forbruksartikler, toalett papir, vaskeutstyr, stearin lys, med mer</t>
  </si>
  <si>
    <t>Velferden</t>
  </si>
  <si>
    <t>Styrehonorar</t>
  </si>
  <si>
    <t>Fiskesommer 2023</t>
  </si>
  <si>
    <t>Div innkjøp</t>
  </si>
  <si>
    <t>Juletorsken</t>
  </si>
  <si>
    <t>Div utgifter</t>
  </si>
  <si>
    <t xml:space="preserve">Isfisketur </t>
  </si>
  <si>
    <t>Isfisketur</t>
  </si>
  <si>
    <t>Stand villmarksmessa</t>
  </si>
  <si>
    <t>Aktivitetsdag lerduebanen</t>
  </si>
  <si>
    <t xml:space="preserve">Telenor </t>
  </si>
  <si>
    <t xml:space="preserve">Telia </t>
  </si>
  <si>
    <t>Kulturmidler</t>
  </si>
  <si>
    <t>Ny verandadør</t>
  </si>
  <si>
    <t>Reparasjon av terrasse og takrenner</t>
  </si>
  <si>
    <t>El-kontroll</t>
  </si>
  <si>
    <t>TV-abonnement</t>
  </si>
  <si>
    <t>Aggregat (bensin), gass, og strøm</t>
  </si>
  <si>
    <t>Solcellepaneler</t>
  </si>
  <si>
    <t>Materiell platting foran inngang vedsjå ODDBU</t>
  </si>
  <si>
    <t>Ferdigstille klopper</t>
  </si>
  <si>
    <t>Ny båt (erstatning for båt som flyttes til Leina)</t>
  </si>
  <si>
    <t>Tidsstyrt hovedstrømbryter</t>
  </si>
  <si>
    <t>Aggregat (bensin), vindmølle og strøm</t>
  </si>
  <si>
    <t>Olje til båten</t>
  </si>
  <si>
    <t>Forbruksartikler, toalett papir, vaskeutstyr, stearin lys, gass, med mer</t>
  </si>
  <si>
    <t>Ved, dugnadstur og betaling til Statskog (bensin/olje, Statskog, mat)</t>
  </si>
  <si>
    <t>Komplettere kjøkken Maisastua</t>
  </si>
  <si>
    <t>Aggregat (mindre aggregat til 12V lader)</t>
  </si>
  <si>
    <t>12V/solcelleanlegg</t>
  </si>
  <si>
    <t>Forberede uthus til nødbu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</si>
</sst>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129"/>
    </font>
    <font>
      <b/>
      <sz val="10"/>
      <name val="Arial"/>
      <charset val="129"/>
    </font>
    <font>
      <sz val="10"/>
      <name val="Arial"/>
      <charset val="129"/>
    </font>
    <font>
      <b/>
      <sz val="12"/>
      <name val="Arial"/>
      <charset val="129"/>
    </font>
    <font>
      <b/>
      <sz val="12"/>
      <name val="Arial"/>
      <charset val="129"/>
    </font>
    <font>
      <b/>
      <sz val="10"/>
      <name val="Arial"/>
      <charset val="129"/>
    </font>
    <font>
      <sz val="10"/>
      <name val="Arial"/>
      <charset val="129"/>
    </font>
    <font>
      <sz val="11"/>
      <color indexed="30"/>
      <name val="Calibri"/>
      <charset val="129"/>
    </font>
    <font>
      <sz val="10"/>
      <color indexed="8"/>
      <name val="Arial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0" borderId="0" xfId="0" applyFont="1"/>
    <xf numFmtId="0" fontId="5" fillId="2" borderId="0" xfId="0" applyFont="1" applyFill="1"/>
    <xf numFmtId="14" fontId="1" fillId="2" borderId="0" xfId="0" applyNumberFormat="1" applyFont="1" applyFill="1" applyAlignment="1">
      <alignment horizontal="right"/>
    </xf>
    <xf numFmtId="0" fontId="6" fillId="0" borderId="0" xfId="0" applyFont="1"/>
    <xf numFmtId="0" fontId="0" fillId="3" borderId="0" xfId="0" applyFill="1"/>
    <xf numFmtId="0" fontId="5" fillId="3" borderId="0" xfId="0" applyFont="1" applyFill="1"/>
    <xf numFmtId="0" fontId="1" fillId="4" borderId="1" xfId="0" applyFont="1" applyFill="1" applyBorder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/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3" fillId="2" borderId="0" xfId="0" applyFont="1" applyFill="1" applyProtection="1"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14" fontId="5" fillId="2" borderId="0" xfId="0" applyNumberFormat="1" applyFont="1" applyFill="1" applyAlignment="1">
      <alignment horizontal="right"/>
    </xf>
    <xf numFmtId="0" fontId="0" fillId="4" borderId="1" xfId="0" applyFill="1" applyBorder="1"/>
    <xf numFmtId="0" fontId="6" fillId="0" borderId="1" xfId="0" applyFont="1" applyBorder="1"/>
    <xf numFmtId="1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4" fillId="0" borderId="0" xfId="0" applyFont="1"/>
    <xf numFmtId="14" fontId="14" fillId="2" borderId="0" xfId="0" applyNumberFormat="1" applyFont="1" applyFill="1" applyAlignment="1">
      <alignment horizontal="right"/>
    </xf>
    <xf numFmtId="0" fontId="15" fillId="0" borderId="1" xfId="0" applyFont="1" applyBorder="1"/>
    <xf numFmtId="0" fontId="11" fillId="0" borderId="0" xfId="0" applyFont="1"/>
    <xf numFmtId="0" fontId="14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0" borderId="0" xfId="0" applyFont="1" applyProtection="1">
      <protection locked="0"/>
    </xf>
    <xf numFmtId="0" fontId="14" fillId="4" borderId="1" xfId="0" applyFont="1" applyFill="1" applyBorder="1"/>
    <xf numFmtId="0" fontId="14" fillId="0" borderId="3" xfId="0" applyFont="1" applyBorder="1" applyProtection="1">
      <protection locked="0"/>
    </xf>
    <xf numFmtId="0" fontId="14" fillId="0" borderId="1" xfId="0" applyFont="1" applyBorder="1" applyProtection="1">
      <protection locked="0"/>
    </xf>
    <xf numFmtId="3" fontId="0" fillId="2" borderId="0" xfId="0" applyNumberFormat="1" applyFill="1"/>
    <xf numFmtId="3" fontId="5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0" fillId="0" borderId="0" xfId="0" applyNumberFormat="1"/>
    <xf numFmtId="3" fontId="14" fillId="0" borderId="0" xfId="0" applyNumberFormat="1" applyFont="1"/>
    <xf numFmtId="3" fontId="0" fillId="0" borderId="1" xfId="0" applyNumberFormat="1" applyBorder="1"/>
    <xf numFmtId="3" fontId="0" fillId="0" borderId="0" xfId="0" applyNumberFormat="1" applyProtection="1">
      <protection locked="0"/>
    </xf>
    <xf numFmtId="3" fontId="0" fillId="0" borderId="1" xfId="0" applyNumberForma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4" fillId="0" borderId="3" xfId="0" applyNumberFormat="1" applyFont="1" applyBorder="1" applyProtection="1">
      <protection locked="0"/>
    </xf>
    <xf numFmtId="3" fontId="0" fillId="2" borderId="0" xfId="0" applyNumberFormat="1" applyFill="1" applyProtection="1">
      <protection locked="0"/>
    </xf>
    <xf numFmtId="3" fontId="5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3" fontId="14" fillId="0" borderId="0" xfId="0" applyNumberFormat="1" applyFont="1" applyProtection="1">
      <protection locked="0"/>
    </xf>
    <xf numFmtId="3" fontId="14" fillId="0" borderId="1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2"/>
  <sheetViews>
    <sheetView tabSelected="1" topLeftCell="A76" zoomScale="120" zoomScaleNormal="120" workbookViewId="0">
      <selection activeCell="N92" sqref="N92"/>
    </sheetView>
  </sheetViews>
  <sheetFormatPr baseColWidth="10" defaultColWidth="9.140625" defaultRowHeight="12.75"/>
  <cols>
    <col min="2" max="2" width="9.140625" customWidth="1"/>
    <col min="3" max="3" width="10.28515625" customWidth="1"/>
    <col min="4" max="5" width="9.140625" customWidth="1"/>
    <col min="6" max="6" width="9.140625" style="57" customWidth="1"/>
    <col min="7" max="10" width="9.140625" hidden="1" customWidth="1"/>
    <col min="11" max="11" width="10.28515625" hidden="1" customWidth="1"/>
    <col min="12" max="13" width="9.85546875" hidden="1" customWidth="1"/>
  </cols>
  <sheetData>
    <row r="1" spans="1:15" ht="15.75">
      <c r="B1" s="5"/>
      <c r="C1" s="6"/>
      <c r="D1" s="6"/>
      <c r="E1" s="6"/>
      <c r="F1" s="54"/>
      <c r="G1" s="6"/>
      <c r="H1" s="6"/>
      <c r="I1" s="6"/>
      <c r="J1" s="6"/>
      <c r="K1" s="6"/>
      <c r="L1" s="6"/>
      <c r="M1" s="6"/>
      <c r="N1" s="17"/>
      <c r="O1" s="17"/>
    </row>
    <row r="2" spans="1:15">
      <c r="B2" s="6"/>
      <c r="C2" s="6"/>
      <c r="D2" s="6"/>
      <c r="E2" s="6"/>
      <c r="F2" s="55" t="s">
        <v>0</v>
      </c>
      <c r="G2" s="10" t="s">
        <v>0</v>
      </c>
      <c r="H2" s="10" t="s">
        <v>0</v>
      </c>
      <c r="I2" s="10" t="s">
        <v>0</v>
      </c>
      <c r="J2" s="6"/>
      <c r="K2" s="10" t="s">
        <v>1</v>
      </c>
      <c r="L2" s="10" t="s">
        <v>1</v>
      </c>
      <c r="M2" s="10" t="s">
        <v>1</v>
      </c>
    </row>
    <row r="3" spans="1:15">
      <c r="A3" t="s">
        <v>87</v>
      </c>
      <c r="B3" s="45" t="s">
        <v>109</v>
      </c>
      <c r="C3" s="6"/>
      <c r="D3" s="6"/>
      <c r="E3" s="6"/>
      <c r="F3" s="56">
        <v>2023</v>
      </c>
      <c r="G3" s="8">
        <v>2021</v>
      </c>
      <c r="H3" s="8">
        <v>2011</v>
      </c>
      <c r="I3" s="8">
        <v>2010</v>
      </c>
      <c r="J3" s="8"/>
      <c r="K3" s="42" t="s">
        <v>88</v>
      </c>
      <c r="L3" s="33" t="s">
        <v>2</v>
      </c>
      <c r="M3" s="33" t="s">
        <v>3</v>
      </c>
    </row>
    <row r="5" spans="1:15">
      <c r="B5" s="41" t="s">
        <v>4</v>
      </c>
      <c r="C5" s="41"/>
      <c r="D5" s="41"/>
      <c r="E5" s="41"/>
      <c r="F5" s="58">
        <f>Eiendomsutvalget!D5</f>
        <v>162000</v>
      </c>
      <c r="G5">
        <f>Eiendomsutvalget!E5</f>
        <v>0</v>
      </c>
      <c r="H5">
        <v>0</v>
      </c>
      <c r="I5">
        <v>0</v>
      </c>
      <c r="K5">
        <v>0</v>
      </c>
      <c r="L5" s="17">
        <v>0</v>
      </c>
      <c r="M5">
        <v>0</v>
      </c>
    </row>
    <row r="6" spans="1:15">
      <c r="B6" t="s">
        <v>5</v>
      </c>
      <c r="F6" s="57">
        <f>Eiendomsutvalget!D10</f>
        <v>64000</v>
      </c>
      <c r="G6">
        <f>Eiendomsutvalget!E10</f>
        <v>11000</v>
      </c>
      <c r="H6">
        <v>22000</v>
      </c>
      <c r="I6">
        <v>13000</v>
      </c>
      <c r="K6">
        <v>37400</v>
      </c>
      <c r="L6" s="17">
        <v>22250</v>
      </c>
      <c r="M6">
        <v>42237</v>
      </c>
    </row>
    <row r="7" spans="1:15">
      <c r="B7" t="s">
        <v>6</v>
      </c>
      <c r="F7" s="57">
        <f>Eiendomsutvalget!D16</f>
        <v>30000</v>
      </c>
      <c r="G7">
        <f>Eiendomsutvalget!E16</f>
        <v>25000</v>
      </c>
      <c r="H7">
        <v>51900</v>
      </c>
      <c r="I7">
        <v>50000</v>
      </c>
      <c r="K7">
        <v>57006</v>
      </c>
      <c r="L7" s="17">
        <v>59704</v>
      </c>
      <c r="M7">
        <v>64622</v>
      </c>
    </row>
    <row r="8" spans="1:15">
      <c r="B8" t="s">
        <v>7</v>
      </c>
      <c r="F8" s="57">
        <f>Eiendomsutvalget!D20</f>
        <v>15000</v>
      </c>
      <c r="G8">
        <f>Eiendomsutvalget!E20</f>
        <v>20000</v>
      </c>
      <c r="H8">
        <v>23000</v>
      </c>
      <c r="I8">
        <v>25000</v>
      </c>
      <c r="K8">
        <v>22600</v>
      </c>
      <c r="L8" s="17">
        <v>20300</v>
      </c>
      <c r="M8">
        <v>20875</v>
      </c>
    </row>
    <row r="9" spans="1:15">
      <c r="B9" t="s">
        <v>8</v>
      </c>
      <c r="F9" s="57">
        <f>Eiendomsutvalget!D24</f>
        <v>45000</v>
      </c>
      <c r="G9">
        <f>Eiendomsutvalget!E24</f>
        <v>35000</v>
      </c>
      <c r="H9">
        <v>30000</v>
      </c>
      <c r="I9">
        <v>25000</v>
      </c>
      <c r="K9">
        <v>34815</v>
      </c>
      <c r="L9" s="17">
        <v>54275</v>
      </c>
      <c r="M9">
        <v>40500</v>
      </c>
    </row>
    <row r="10" spans="1:15">
      <c r="B10" t="s">
        <v>9</v>
      </c>
      <c r="F10" s="57">
        <f>Eiendomsutvalget!D28</f>
        <v>8000</v>
      </c>
      <c r="G10">
        <f>Eiendomsutvalget!E28</f>
        <v>4000</v>
      </c>
      <c r="H10">
        <v>7000</v>
      </c>
      <c r="I10">
        <v>10000</v>
      </c>
      <c r="K10">
        <v>14225</v>
      </c>
      <c r="L10" s="17">
        <v>5025</v>
      </c>
      <c r="M10">
        <v>4325</v>
      </c>
    </row>
    <row r="11" spans="1:15">
      <c r="L11" s="17"/>
    </row>
    <row r="12" spans="1:15">
      <c r="B12" s="41" t="s">
        <v>10</v>
      </c>
      <c r="C12" s="41"/>
      <c r="D12" s="41"/>
      <c r="E12" s="41"/>
      <c r="F12" s="58">
        <f>Eiendomsutvalget!D31</f>
        <v>-247900</v>
      </c>
      <c r="G12" t="e">
        <f>Eiendomsutvalget!#REF!</f>
        <v>#REF!</v>
      </c>
      <c r="H12">
        <v>0</v>
      </c>
      <c r="I12">
        <v>0</v>
      </c>
      <c r="K12">
        <v>-2230</v>
      </c>
      <c r="L12" s="17">
        <v>-6016</v>
      </c>
      <c r="M12">
        <v>-4969</v>
      </c>
    </row>
    <row r="13" spans="1:15">
      <c r="B13" t="s">
        <v>11</v>
      </c>
      <c r="F13" s="57">
        <f>Eiendomsutvalget!D43</f>
        <v>-60000</v>
      </c>
      <c r="G13">
        <f>Eiendomsutvalget!E43</f>
        <v>-21100</v>
      </c>
      <c r="H13">
        <v>-99700</v>
      </c>
      <c r="I13">
        <v>-150000</v>
      </c>
      <c r="K13">
        <v>-28394</v>
      </c>
      <c r="L13" s="17">
        <v>-195126</v>
      </c>
      <c r="M13">
        <v>-134710</v>
      </c>
    </row>
    <row r="14" spans="1:15">
      <c r="B14" t="s">
        <v>12</v>
      </c>
      <c r="F14" s="57">
        <f>Eiendomsutvalget!D57</f>
        <v>-75400</v>
      </c>
      <c r="G14">
        <f>Eiendomsutvalget!E57</f>
        <v>-36500</v>
      </c>
      <c r="H14">
        <v>-35700</v>
      </c>
      <c r="I14">
        <v>-25000</v>
      </c>
      <c r="K14">
        <v>-38791</v>
      </c>
      <c r="L14" s="17">
        <v>-42561</v>
      </c>
      <c r="M14">
        <v>-26305</v>
      </c>
    </row>
    <row r="15" spans="1:15">
      <c r="B15" t="s">
        <v>13</v>
      </c>
      <c r="F15" s="57">
        <f>Eiendomsutvalget!D71</f>
        <v>-64500</v>
      </c>
      <c r="G15">
        <f>Eiendomsutvalget!E71</f>
        <v>-9300</v>
      </c>
      <c r="H15">
        <v>-13700</v>
      </c>
      <c r="I15">
        <v>-28000</v>
      </c>
      <c r="K15">
        <v>-20757</v>
      </c>
      <c r="L15" s="17">
        <v>-25036</v>
      </c>
      <c r="M15">
        <v>-44931</v>
      </c>
    </row>
    <row r="16" spans="1:15">
      <c r="B16" t="s">
        <v>14</v>
      </c>
      <c r="F16" s="57">
        <f>Eiendomsutvalget!D83</f>
        <v>-25700</v>
      </c>
      <c r="G16">
        <f>Eiendomsutvalget!E83</f>
        <v>-11700</v>
      </c>
      <c r="H16">
        <v>-32100</v>
      </c>
      <c r="I16">
        <v>-20000</v>
      </c>
      <c r="K16">
        <v>-36846</v>
      </c>
      <c r="L16" s="17">
        <v>-42697</v>
      </c>
      <c r="M16">
        <v>-31869</v>
      </c>
    </row>
    <row r="17" spans="2:13">
      <c r="B17" t="s">
        <v>15</v>
      </c>
      <c r="F17" s="57">
        <f>Eiendomsutvalget!D96</f>
        <v>-22300</v>
      </c>
      <c r="G17">
        <f>Eiendomsutvalget!E94</f>
        <v>-10500</v>
      </c>
      <c r="H17">
        <v>-10400</v>
      </c>
      <c r="I17">
        <v>-6000</v>
      </c>
      <c r="K17">
        <v>-32207</v>
      </c>
      <c r="L17" s="17">
        <v>-5898</v>
      </c>
      <c r="M17">
        <v>-13963</v>
      </c>
    </row>
    <row r="19" spans="2:13">
      <c r="B19" s="75" t="s">
        <v>16</v>
      </c>
      <c r="C19" s="76"/>
      <c r="D19" s="76"/>
      <c r="E19" s="76"/>
      <c r="F19" s="77">
        <f>F12+F5</f>
        <v>-85900</v>
      </c>
      <c r="G19" s="3" t="e">
        <f>SUM(G5:G17)</f>
        <v>#REF!</v>
      </c>
      <c r="H19" s="3">
        <f>SUM(H5:H17)</f>
        <v>-57700</v>
      </c>
      <c r="I19" s="3">
        <f>SUM(I5:I17)</f>
        <v>-106000</v>
      </c>
      <c r="J19" s="3"/>
      <c r="K19" s="3">
        <f>SUM(K5:K17)</f>
        <v>6821</v>
      </c>
      <c r="L19" s="3">
        <f>SUM(L5:L17)</f>
        <v>-155780</v>
      </c>
      <c r="M19" s="3">
        <f>SUM(M5:M17)</f>
        <v>-84188</v>
      </c>
    </row>
    <row r="21" spans="2:13">
      <c r="B21" s="17" t="s">
        <v>17</v>
      </c>
      <c r="C21" s="17"/>
      <c r="D21" s="17"/>
      <c r="E21" s="17"/>
      <c r="F21" s="60">
        <f>Skyteutvalget!D10</f>
        <v>163000</v>
      </c>
      <c r="G21" s="17">
        <f>Skyteutvalget!E10</f>
        <v>95200</v>
      </c>
      <c r="H21" s="17">
        <v>141000</v>
      </c>
      <c r="I21" s="17">
        <v>120000</v>
      </c>
      <c r="J21" s="17"/>
      <c r="K21">
        <v>90110</v>
      </c>
      <c r="L21" s="17">
        <v>69675</v>
      </c>
      <c r="M21" s="17">
        <v>105140</v>
      </c>
    </row>
    <row r="22" spans="2:13">
      <c r="B22" s="17" t="s">
        <v>18</v>
      </c>
      <c r="C22" s="17"/>
      <c r="D22" s="17"/>
      <c r="E22" s="17"/>
      <c r="F22" s="60">
        <f>Skyteutvalget!D18</f>
        <v>-128000</v>
      </c>
      <c r="G22" s="17">
        <f>Skyteutvalget!E18</f>
        <v>-14000</v>
      </c>
      <c r="H22" s="17">
        <v>-95500</v>
      </c>
      <c r="I22" s="17">
        <v>-95000</v>
      </c>
      <c r="J22" s="17"/>
      <c r="K22" s="44">
        <v>-77236</v>
      </c>
      <c r="L22" s="17">
        <v>-85750</v>
      </c>
      <c r="M22" s="17">
        <v>-107021</v>
      </c>
    </row>
    <row r="23" spans="2:13">
      <c r="B23" s="24"/>
      <c r="C23" s="24"/>
      <c r="D23" s="24"/>
      <c r="E23" s="24"/>
      <c r="F23" s="61"/>
      <c r="G23" s="24" t="e">
        <f>Skyteutvalget!#REF!</f>
        <v>#REF!</v>
      </c>
      <c r="H23" s="24">
        <v>-61000</v>
      </c>
      <c r="I23" s="24">
        <v>-65000</v>
      </c>
      <c r="J23" s="24"/>
      <c r="K23" s="24">
        <v>0</v>
      </c>
      <c r="L23" s="24">
        <v>0</v>
      </c>
      <c r="M23" s="24">
        <v>0</v>
      </c>
    </row>
    <row r="24" spans="2:13">
      <c r="B24" s="25" t="s">
        <v>19</v>
      </c>
      <c r="C24" s="25"/>
      <c r="D24" s="25"/>
      <c r="E24" s="25"/>
      <c r="F24" s="62">
        <f>SUM(F21:F23)</f>
        <v>35000</v>
      </c>
      <c r="G24" s="25" t="e">
        <f>SUM(G21:G23)</f>
        <v>#REF!</v>
      </c>
      <c r="H24" s="25">
        <f>SUM(H21:H23)</f>
        <v>-15500</v>
      </c>
      <c r="I24" s="25">
        <f>SUM(I21:I23)</f>
        <v>-40000</v>
      </c>
      <c r="J24" s="25"/>
      <c r="K24" s="25">
        <f>SUM(K21:K23)</f>
        <v>12874</v>
      </c>
      <c r="L24" s="25">
        <f>SUM(L21:L23)</f>
        <v>-16075</v>
      </c>
      <c r="M24" s="25">
        <f>SUM(M21:M23)</f>
        <v>-1881</v>
      </c>
    </row>
    <row r="25" spans="2:13">
      <c r="B25" s="17"/>
      <c r="C25" s="17"/>
      <c r="D25" s="17"/>
      <c r="E25" s="17"/>
      <c r="F25" s="60"/>
      <c r="G25" s="17"/>
      <c r="H25" s="17"/>
      <c r="I25" s="17"/>
      <c r="J25" s="17"/>
      <c r="K25" s="17"/>
      <c r="L25" s="17"/>
      <c r="M25" s="17"/>
    </row>
    <row r="26" spans="2:13">
      <c r="B26" s="17" t="s">
        <v>20</v>
      </c>
      <c r="C26" s="17"/>
      <c r="D26" s="17"/>
      <c r="E26" s="17"/>
      <c r="F26" s="60">
        <f>Jaktutvalget!D11</f>
        <v>65000</v>
      </c>
      <c r="G26" s="17">
        <f>Jaktutvalget!E11</f>
        <v>127000</v>
      </c>
      <c r="H26" s="17">
        <v>108200</v>
      </c>
      <c r="I26" s="17">
        <v>15000</v>
      </c>
      <c r="J26" s="17"/>
      <c r="K26">
        <v>386070</v>
      </c>
      <c r="L26" s="17">
        <v>118030</v>
      </c>
      <c r="M26" s="17">
        <v>25050</v>
      </c>
    </row>
    <row r="27" spans="2:13">
      <c r="B27" s="17" t="s">
        <v>21</v>
      </c>
      <c r="C27" s="17"/>
      <c r="D27" s="17"/>
      <c r="E27" s="17"/>
      <c r="F27" s="60">
        <f>Jaktutvalget!D20</f>
        <v>-30000</v>
      </c>
      <c r="G27" s="17">
        <f>Jaktutvalget!E20</f>
        <v>-75200</v>
      </c>
      <c r="H27" s="17">
        <v>-86000</v>
      </c>
      <c r="I27" s="17">
        <v>-10000</v>
      </c>
      <c r="J27" s="17"/>
      <c r="K27">
        <v>-196820</v>
      </c>
      <c r="L27" s="17">
        <v>-72987</v>
      </c>
      <c r="M27" s="17">
        <v>-9230</v>
      </c>
    </row>
    <row r="28" spans="2:13">
      <c r="B28" s="17"/>
      <c r="C28" s="17"/>
      <c r="D28" s="17"/>
      <c r="E28" s="17"/>
      <c r="F28" s="60"/>
      <c r="G28" s="17"/>
      <c r="H28" s="17"/>
      <c r="I28" s="17"/>
      <c r="J28" s="17"/>
      <c r="L28" s="17"/>
      <c r="M28" s="17"/>
    </row>
    <row r="29" spans="2:13">
      <c r="B29" s="73" t="s">
        <v>22</v>
      </c>
      <c r="C29" s="73"/>
      <c r="D29" s="73"/>
      <c r="E29" s="73"/>
      <c r="F29" s="74">
        <f>SUM(F26:F27)</f>
        <v>35000</v>
      </c>
      <c r="G29" s="25">
        <f>SUM(G26:G27)</f>
        <v>51800</v>
      </c>
      <c r="H29" s="25">
        <f>SUM(H26:H27)</f>
        <v>22200</v>
      </c>
      <c r="I29" s="25">
        <f>SUM(I26:I27)</f>
        <v>5000</v>
      </c>
      <c r="J29" s="25"/>
      <c r="K29" s="25">
        <f>SUM(K26:K27)</f>
        <v>189250</v>
      </c>
      <c r="L29" s="25">
        <f>SUM(L26:L27)</f>
        <v>45043</v>
      </c>
      <c r="M29" s="25">
        <f>SUM(M26:M27)</f>
        <v>15820</v>
      </c>
    </row>
    <row r="30" spans="2:13">
      <c r="B30" s="17"/>
      <c r="C30" s="17"/>
      <c r="D30" s="17"/>
      <c r="E30" s="17"/>
      <c r="F30" s="60"/>
      <c r="G30" s="17"/>
      <c r="H30" s="17"/>
      <c r="I30" s="17"/>
      <c r="J30" s="17"/>
      <c r="L30" s="17"/>
      <c r="M30" s="17"/>
    </row>
    <row r="31" spans="2:13">
      <c r="B31" s="17" t="s">
        <v>23</v>
      </c>
      <c r="C31" s="17"/>
      <c r="D31" s="17"/>
      <c r="E31" s="17"/>
      <c r="F31" s="60">
        <f>Fiskeutvalget!D11</f>
        <v>60000</v>
      </c>
      <c r="G31" s="17">
        <f>Fiskeutvalget!E11</f>
        <v>18000</v>
      </c>
      <c r="H31" s="17">
        <v>0</v>
      </c>
      <c r="I31" s="17">
        <v>10000</v>
      </c>
      <c r="J31" s="17"/>
      <c r="K31">
        <v>32250</v>
      </c>
      <c r="L31" s="17">
        <v>3700</v>
      </c>
      <c r="M31" s="17">
        <v>2750</v>
      </c>
    </row>
    <row r="32" spans="2:13">
      <c r="B32" s="17" t="s">
        <v>24</v>
      </c>
      <c r="C32" s="17"/>
      <c r="D32" s="17"/>
      <c r="E32" s="17"/>
      <c r="F32" s="60">
        <f>Fiskeutvalget!D19</f>
        <v>-90000</v>
      </c>
      <c r="G32" s="17">
        <f>Fiskeutvalget!E19</f>
        <v>-22000</v>
      </c>
      <c r="H32" s="17">
        <v>-17000</v>
      </c>
      <c r="I32" s="17">
        <v>-10000</v>
      </c>
      <c r="J32" s="17"/>
      <c r="K32">
        <v>-7486</v>
      </c>
      <c r="L32" s="17">
        <v>-25229</v>
      </c>
      <c r="M32" s="17">
        <v>-1650</v>
      </c>
    </row>
    <row r="33" spans="2:13">
      <c r="B33" s="17"/>
      <c r="C33" s="17"/>
      <c r="D33" s="17"/>
      <c r="E33" s="17"/>
      <c r="F33" s="60"/>
      <c r="G33" s="17"/>
      <c r="H33" s="17"/>
      <c r="I33" s="17"/>
      <c r="J33" s="17"/>
      <c r="L33" s="17"/>
      <c r="M33" s="17"/>
    </row>
    <row r="34" spans="2:13">
      <c r="B34" s="73" t="s">
        <v>25</v>
      </c>
      <c r="C34" s="73"/>
      <c r="D34" s="73"/>
      <c r="E34" s="73"/>
      <c r="F34" s="74">
        <f>SUM(F31:F32)</f>
        <v>-30000</v>
      </c>
      <c r="G34" s="25">
        <f>SUM(G31:G32)</f>
        <v>-4000</v>
      </c>
      <c r="H34" s="25">
        <f>SUM(H31:H32)</f>
        <v>-17000</v>
      </c>
      <c r="I34" s="25">
        <f>SUM(I31:I32)</f>
        <v>0</v>
      </c>
      <c r="J34" s="25"/>
      <c r="K34" s="25">
        <f>SUM(K31:K32)</f>
        <v>24764</v>
      </c>
      <c r="L34" s="25">
        <f>SUM(L31:L32)</f>
        <v>-21529</v>
      </c>
      <c r="M34" s="25">
        <f>SUM(M31:M32)</f>
        <v>1100</v>
      </c>
    </row>
    <row r="35" spans="2:13">
      <c r="B35" s="17"/>
      <c r="C35" s="17"/>
      <c r="D35" s="17"/>
      <c r="E35" s="17"/>
      <c r="F35" s="60"/>
      <c r="G35" s="17"/>
      <c r="H35" s="17"/>
      <c r="I35" s="17"/>
      <c r="J35" s="17"/>
      <c r="L35" s="17"/>
      <c r="M35" s="17"/>
    </row>
    <row r="36" spans="2:13">
      <c r="B36" s="17" t="s">
        <v>26</v>
      </c>
      <c r="C36" s="17"/>
      <c r="D36" s="17"/>
      <c r="E36" s="17"/>
      <c r="F36" s="60">
        <f>Ungdomsutvalget!D10</f>
        <v>10000</v>
      </c>
      <c r="G36" s="17">
        <f>Ungdomsutvalget!E10</f>
        <v>15000</v>
      </c>
      <c r="H36" s="17">
        <v>15000</v>
      </c>
      <c r="I36" s="17">
        <v>10000</v>
      </c>
      <c r="J36" s="17"/>
      <c r="K36">
        <v>39985</v>
      </c>
      <c r="L36" s="17">
        <v>38100</v>
      </c>
      <c r="M36" s="17">
        <v>42782</v>
      </c>
    </row>
    <row r="37" spans="2:13">
      <c r="B37" s="24" t="s">
        <v>27</v>
      </c>
      <c r="C37" s="24"/>
      <c r="D37" s="24"/>
      <c r="E37" s="24"/>
      <c r="F37" s="61">
        <f>Ungdomsutvalget!D15</f>
        <v>-15000</v>
      </c>
      <c r="G37" s="24">
        <f>Ungdomsutvalget!E15</f>
        <v>-6500</v>
      </c>
      <c r="H37" s="24">
        <v>-38500</v>
      </c>
      <c r="I37" s="24">
        <v>-35000</v>
      </c>
      <c r="J37" s="24"/>
      <c r="K37" s="2">
        <v>-20499</v>
      </c>
      <c r="L37" s="24">
        <v>-28655</v>
      </c>
      <c r="M37" s="24">
        <v>-17808</v>
      </c>
    </row>
    <row r="38" spans="2:13">
      <c r="B38" s="25" t="s">
        <v>28</v>
      </c>
      <c r="C38" s="25"/>
      <c r="D38" s="25"/>
      <c r="E38" s="25"/>
      <c r="F38" s="62">
        <f>SUM(F36:F37)</f>
        <v>-5000</v>
      </c>
      <c r="G38" s="25">
        <f>SUM(G36:G37)</f>
        <v>8500</v>
      </c>
      <c r="H38" s="25">
        <f>SUM(H36:H37)</f>
        <v>-23500</v>
      </c>
      <c r="I38" s="25">
        <f>SUM(I36:I37)</f>
        <v>-25000</v>
      </c>
      <c r="J38" s="25"/>
      <c r="K38" s="25">
        <f>SUM(K36:K37)</f>
        <v>19486</v>
      </c>
      <c r="L38" s="25">
        <f>SUM(L36:L37)</f>
        <v>9445</v>
      </c>
      <c r="M38" s="25">
        <f>SUM(M36:M37)</f>
        <v>24974</v>
      </c>
    </row>
    <row r="39" spans="2:13">
      <c r="B39" s="29"/>
      <c r="C39" s="29"/>
      <c r="D39" s="29"/>
      <c r="E39" s="29"/>
      <c r="F39" s="63"/>
      <c r="G39" s="29"/>
      <c r="H39" s="29"/>
      <c r="I39" s="29"/>
      <c r="J39" s="29"/>
      <c r="K39" s="29"/>
      <c r="L39" s="29"/>
      <c r="M39" s="29"/>
    </row>
    <row r="40" spans="2:13">
      <c r="B40" s="17" t="s">
        <v>90</v>
      </c>
      <c r="C40" s="17"/>
      <c r="D40" s="17"/>
      <c r="E40" s="17"/>
      <c r="F40" s="60">
        <f>Kvinneutvalget!D8</f>
        <v>10000</v>
      </c>
      <c r="G40" s="17" t="e">
        <f>Ungdomsutvalget!#REF!</f>
        <v>#REF!</v>
      </c>
      <c r="H40" s="17">
        <v>15000</v>
      </c>
      <c r="I40" s="17">
        <v>10000</v>
      </c>
      <c r="J40" s="17"/>
      <c r="L40" s="29"/>
      <c r="M40" s="29"/>
    </row>
    <row r="41" spans="2:13">
      <c r="B41" s="24" t="s">
        <v>93</v>
      </c>
      <c r="C41" s="24"/>
      <c r="D41" s="24"/>
      <c r="E41" s="24"/>
      <c r="F41" s="61">
        <f>Kvinneutvalget!D16</f>
        <v>-25000</v>
      </c>
      <c r="G41" s="24">
        <f>Ungdomsutvalget!E22</f>
        <v>0</v>
      </c>
      <c r="H41" s="24">
        <v>-38500</v>
      </c>
      <c r="I41" s="24">
        <v>-35000</v>
      </c>
      <c r="J41" s="24"/>
      <c r="K41" s="2"/>
      <c r="L41" s="29"/>
      <c r="M41" s="29"/>
    </row>
    <row r="42" spans="2:13">
      <c r="B42" s="25" t="s">
        <v>92</v>
      </c>
      <c r="C42" s="25"/>
      <c r="D42" s="25"/>
      <c r="E42" s="25"/>
      <c r="F42" s="62">
        <f>SUM(F40:F41)</f>
        <v>-15000</v>
      </c>
      <c r="G42" s="25" t="e">
        <f>SUM(G40:G41)</f>
        <v>#REF!</v>
      </c>
      <c r="H42" s="25">
        <f>SUM(H40:H41)</f>
        <v>-23500</v>
      </c>
      <c r="I42" s="25">
        <f>SUM(I40:I41)</f>
        <v>-25000</v>
      </c>
      <c r="J42" s="25"/>
      <c r="K42" s="25"/>
      <c r="L42" s="29"/>
      <c r="M42" s="29"/>
    </row>
    <row r="43" spans="2:13">
      <c r="B43" s="17"/>
      <c r="C43" s="17"/>
      <c r="D43" s="17"/>
      <c r="E43" s="17"/>
      <c r="F43" s="60"/>
      <c r="G43" s="17"/>
      <c r="H43" s="17"/>
      <c r="I43" s="17"/>
      <c r="J43" s="17"/>
      <c r="L43" s="17"/>
      <c r="M43" s="17"/>
    </row>
    <row r="44" spans="2:13">
      <c r="B44" s="17" t="s">
        <v>29</v>
      </c>
      <c r="C44" s="17"/>
      <c r="D44" s="17"/>
      <c r="E44" s="17"/>
      <c r="F44" s="60">
        <f>Villmarksmessa!H7</f>
        <v>200000</v>
      </c>
      <c r="G44" s="17">
        <f>Villmarksmessa!E7</f>
        <v>140000</v>
      </c>
      <c r="H44" s="17">
        <v>150000</v>
      </c>
      <c r="I44" s="17">
        <v>150000</v>
      </c>
      <c r="J44" s="17"/>
      <c r="K44">
        <v>200000</v>
      </c>
      <c r="L44" s="17">
        <v>100000</v>
      </c>
      <c r="M44" s="17">
        <v>200000</v>
      </c>
    </row>
    <row r="45" spans="2:13">
      <c r="B45" s="24" t="s">
        <v>30</v>
      </c>
      <c r="C45" s="24"/>
      <c r="D45" s="24"/>
      <c r="E45" s="24"/>
      <c r="F45" s="61">
        <f>Villmarksmessa!H14</f>
        <v>-15000</v>
      </c>
      <c r="G45" s="24">
        <f>Villmarksmessa!E14</f>
        <v>-12000</v>
      </c>
      <c r="H45" s="24">
        <v>-12000</v>
      </c>
      <c r="I45" s="24">
        <v>-5000</v>
      </c>
      <c r="J45" s="24"/>
      <c r="K45" s="2">
        <v>-4191</v>
      </c>
      <c r="L45" s="24">
        <v>-6342</v>
      </c>
      <c r="M45" s="24">
        <v>-9844</v>
      </c>
    </row>
    <row r="46" spans="2:13">
      <c r="B46" s="25" t="s">
        <v>31</v>
      </c>
      <c r="C46" s="25"/>
      <c r="D46" s="25"/>
      <c r="E46" s="25"/>
      <c r="F46" s="62">
        <f>SUM(F44:F45)</f>
        <v>185000</v>
      </c>
      <c r="G46" s="25">
        <f>SUM(G44:G45)</f>
        <v>128000</v>
      </c>
      <c r="H46" s="25">
        <f>SUM(H44:H45)</f>
        <v>138000</v>
      </c>
      <c r="I46" s="25">
        <f>SUM(I44:I45)</f>
        <v>145000</v>
      </c>
      <c r="J46" s="25"/>
      <c r="K46" s="25">
        <f>SUM(K44:K45)</f>
        <v>195809</v>
      </c>
      <c r="L46" s="25">
        <f>SUM(L44:L45)</f>
        <v>93658</v>
      </c>
      <c r="M46" s="25">
        <f>SUM(M44:M45)</f>
        <v>190156</v>
      </c>
    </row>
    <row r="47" spans="2:13">
      <c r="B47" s="17"/>
      <c r="C47" s="17"/>
      <c r="D47" s="17"/>
      <c r="E47" s="17"/>
      <c r="F47" s="60"/>
      <c r="G47" s="17"/>
      <c r="H47" s="17"/>
      <c r="I47" s="17"/>
      <c r="J47" s="17"/>
      <c r="L47" s="17"/>
      <c r="M47" s="17"/>
    </row>
    <row r="48" spans="2:13">
      <c r="B48" s="17" t="s">
        <v>32</v>
      </c>
      <c r="C48" s="17"/>
      <c r="D48" s="17"/>
      <c r="E48" s="17"/>
      <c r="F48" s="60">
        <f>'Merking av Altevatn'!G5</f>
        <v>47000</v>
      </c>
      <c r="G48" s="17">
        <f>'Merking av Altevatn'!E5</f>
        <v>43800</v>
      </c>
      <c r="H48" s="17">
        <v>58800</v>
      </c>
      <c r="I48" s="17">
        <v>38000</v>
      </c>
      <c r="J48" s="17"/>
      <c r="K48">
        <v>82290</v>
      </c>
      <c r="L48" s="17">
        <v>56226</v>
      </c>
      <c r="M48" s="17">
        <v>56802</v>
      </c>
    </row>
    <row r="49" spans="2:13">
      <c r="B49" s="24" t="s">
        <v>33</v>
      </c>
      <c r="C49" s="24"/>
      <c r="D49" s="24"/>
      <c r="E49" s="24"/>
      <c r="F49" s="61">
        <f>'Merking av Altevatn'!G13</f>
        <v>-10500</v>
      </c>
      <c r="G49" s="24">
        <f>'Merking av Altevatn'!E13</f>
        <v>-14000</v>
      </c>
      <c r="H49" s="24">
        <v>-28300</v>
      </c>
      <c r="I49" s="24">
        <v>-15000</v>
      </c>
      <c r="J49" s="24"/>
      <c r="K49" s="2">
        <v>-53777</v>
      </c>
      <c r="L49" s="24">
        <v>-22983</v>
      </c>
      <c r="M49" s="24">
        <v>-19959</v>
      </c>
    </row>
    <row r="50" spans="2:13">
      <c r="B50" s="25" t="s">
        <v>34</v>
      </c>
      <c r="C50" s="25"/>
      <c r="D50" s="25"/>
      <c r="E50" s="25"/>
      <c r="F50" s="62">
        <f>SUM(F48:F49)</f>
        <v>36500</v>
      </c>
      <c r="G50" s="25">
        <f>SUM(G48:G49)</f>
        <v>29800</v>
      </c>
      <c r="H50" s="25">
        <f>SUM(H48:H49)</f>
        <v>30500</v>
      </c>
      <c r="I50" s="25">
        <f>SUM(I48:I49)</f>
        <v>23000</v>
      </c>
      <c r="J50" s="25"/>
      <c r="K50" s="25">
        <f>SUM(K48:K49)</f>
        <v>28513</v>
      </c>
      <c r="L50" s="25">
        <f>SUM(L48:L49)</f>
        <v>33243</v>
      </c>
      <c r="M50" s="25">
        <f>SUM(M48:M49)</f>
        <v>36843</v>
      </c>
    </row>
    <row r="51" spans="2:13">
      <c r="B51" s="17"/>
      <c r="C51" s="17"/>
      <c r="D51" s="17"/>
      <c r="E51" s="17"/>
      <c r="F51" s="60"/>
      <c r="G51" s="17"/>
      <c r="H51" s="17"/>
      <c r="I51" s="17"/>
      <c r="J51" s="17"/>
      <c r="L51" s="17"/>
      <c r="M51" s="17"/>
    </row>
    <row r="52" spans="2:13">
      <c r="B52" s="52" t="s">
        <v>111</v>
      </c>
      <c r="C52" s="52"/>
      <c r="D52" s="52"/>
      <c r="E52" s="52"/>
      <c r="F52" s="64">
        <f>F19+F24+F29+F34+F38+F42+F46+F50</f>
        <v>155600</v>
      </c>
      <c r="G52" s="17"/>
      <c r="H52" s="17"/>
      <c r="I52" s="17"/>
      <c r="J52" s="17"/>
      <c r="L52" s="17"/>
      <c r="M52" s="17"/>
    </row>
    <row r="53" spans="2:13">
      <c r="B53" s="17"/>
      <c r="C53" s="17"/>
      <c r="D53" s="17"/>
      <c r="E53" s="17"/>
      <c r="F53" s="60"/>
      <c r="G53" s="17"/>
      <c r="H53" s="17"/>
      <c r="I53" s="17"/>
      <c r="J53" s="17"/>
      <c r="L53" s="17"/>
      <c r="M53" s="17"/>
    </row>
    <row r="54" spans="2:13">
      <c r="B54" s="17"/>
      <c r="C54" s="17"/>
      <c r="D54" s="17"/>
      <c r="E54" s="17"/>
      <c r="F54" s="60"/>
      <c r="G54" s="17"/>
      <c r="H54" s="17"/>
      <c r="I54" s="17"/>
      <c r="J54" s="17"/>
      <c r="L54" s="17"/>
      <c r="M54" s="17"/>
    </row>
    <row r="55" spans="2:13" ht="15.75">
      <c r="B55" s="26" t="s">
        <v>35</v>
      </c>
      <c r="C55" s="20"/>
      <c r="D55" s="20"/>
      <c r="E55" s="20"/>
      <c r="F55" s="65"/>
      <c r="G55" s="20"/>
      <c r="H55" s="20"/>
      <c r="I55" s="20"/>
      <c r="J55" s="20"/>
      <c r="K55" s="6"/>
      <c r="L55" s="20"/>
      <c r="M55" s="20"/>
    </row>
    <row r="56" spans="2:13">
      <c r="B56" s="20"/>
      <c r="C56" s="20"/>
      <c r="D56" s="20"/>
      <c r="E56" s="38"/>
      <c r="F56" s="66" t="s">
        <v>0</v>
      </c>
      <c r="G56" s="21" t="s">
        <v>0</v>
      </c>
      <c r="H56" s="21" t="s">
        <v>0</v>
      </c>
      <c r="I56" s="21" t="s">
        <v>0</v>
      </c>
      <c r="J56" s="20"/>
      <c r="K56" s="45" t="s">
        <v>1</v>
      </c>
      <c r="L56" s="20"/>
      <c r="M56" s="20"/>
    </row>
    <row r="57" spans="2:13">
      <c r="B57" s="22"/>
      <c r="C57" s="20"/>
      <c r="D57" s="20"/>
      <c r="E57" s="38"/>
      <c r="F57" s="67">
        <v>2022</v>
      </c>
      <c r="G57" s="23">
        <v>2021</v>
      </c>
      <c r="H57" s="23">
        <v>2011</v>
      </c>
      <c r="I57" s="23">
        <v>2010</v>
      </c>
      <c r="J57" s="23"/>
      <c r="K57" s="46" t="s">
        <v>88</v>
      </c>
      <c r="L57" s="27" t="s">
        <v>2</v>
      </c>
      <c r="M57" s="28" t="s">
        <v>3</v>
      </c>
    </row>
    <row r="58" spans="2:13">
      <c r="B58" s="17"/>
      <c r="C58" s="17"/>
      <c r="D58" s="17"/>
      <c r="E58" s="17"/>
      <c r="F58" s="60"/>
      <c r="G58" s="17"/>
      <c r="H58" s="17"/>
      <c r="I58" s="17"/>
      <c r="J58" s="17"/>
      <c r="L58" s="17"/>
      <c r="M58" s="17"/>
    </row>
    <row r="59" spans="2:13">
      <c r="B59" s="17" t="s">
        <v>36</v>
      </c>
      <c r="C59" s="17"/>
      <c r="D59" s="17"/>
      <c r="E59" s="17"/>
      <c r="F59" s="60">
        <v>30000</v>
      </c>
      <c r="G59" s="36">
        <f>Diverse!E5</f>
        <v>6000</v>
      </c>
      <c r="H59" s="17">
        <v>6000</v>
      </c>
      <c r="I59" s="17">
        <v>5000</v>
      </c>
      <c r="J59" s="17"/>
      <c r="K59">
        <v>29611</v>
      </c>
      <c r="L59" s="17">
        <v>29415</v>
      </c>
      <c r="M59" s="17">
        <v>10868</v>
      </c>
    </row>
    <row r="60" spans="2:13">
      <c r="B60" s="24" t="s">
        <v>37</v>
      </c>
      <c r="C60" s="24"/>
      <c r="D60" s="24"/>
      <c r="E60" s="24"/>
      <c r="F60" s="61">
        <v>0</v>
      </c>
      <c r="G60" s="24">
        <f>Diverse!E6</f>
        <v>-30000</v>
      </c>
      <c r="H60" s="24">
        <v>-30000</v>
      </c>
      <c r="I60" s="24">
        <v>-30000</v>
      </c>
      <c r="J60" s="24"/>
      <c r="K60" s="2">
        <v>-8537</v>
      </c>
      <c r="L60" s="24">
        <v>-14367</v>
      </c>
      <c r="M60" s="24">
        <v>-5076</v>
      </c>
    </row>
    <row r="61" spans="2:13">
      <c r="B61" s="25" t="s">
        <v>38</v>
      </c>
      <c r="C61" s="25"/>
      <c r="D61" s="25"/>
      <c r="E61" s="25"/>
      <c r="F61" s="62">
        <f>SUM(F59:F60)</f>
        <v>30000</v>
      </c>
      <c r="G61" s="25">
        <f>SUM(G59:G60)</f>
        <v>-24000</v>
      </c>
      <c r="H61" s="25">
        <f>SUM(H59:H60)</f>
        <v>-24000</v>
      </c>
      <c r="I61" s="25">
        <f>SUM(I59:I60)</f>
        <v>-25000</v>
      </c>
      <c r="J61" s="25"/>
      <c r="K61" s="25">
        <f>SUM(K59:K60)</f>
        <v>21074</v>
      </c>
      <c r="L61" s="25">
        <f>SUM(L59:L60)</f>
        <v>15048</v>
      </c>
      <c r="M61" s="25">
        <f>SUM(M59:M60)</f>
        <v>5792</v>
      </c>
    </row>
    <row r="62" spans="2:13">
      <c r="B62" s="29"/>
      <c r="C62" s="29"/>
      <c r="D62" s="29"/>
      <c r="E62" s="29"/>
      <c r="F62" s="63"/>
      <c r="G62" s="29"/>
      <c r="H62" s="29"/>
      <c r="I62" s="29"/>
      <c r="J62" s="29"/>
      <c r="K62" s="1"/>
      <c r="L62" s="29"/>
      <c r="M62" s="29"/>
    </row>
    <row r="63" spans="2:13">
      <c r="B63" s="17"/>
      <c r="C63" s="17"/>
      <c r="D63" s="17"/>
      <c r="E63" s="17"/>
      <c r="F63" s="60"/>
      <c r="G63" s="17"/>
      <c r="H63" s="17"/>
      <c r="I63" s="17"/>
      <c r="J63" s="17"/>
      <c r="L63" s="17"/>
      <c r="M63" s="17"/>
    </row>
    <row r="64" spans="2:13">
      <c r="B64" s="50" t="s">
        <v>39</v>
      </c>
      <c r="C64" s="50"/>
      <c r="D64" s="50"/>
      <c r="E64" s="50"/>
      <c r="F64" s="68">
        <f>F61+F48+F44+F40+F36+F31+F26+F21+F5</f>
        <v>747000</v>
      </c>
      <c r="G64" s="17" t="e">
        <f>SUM(G5+G6+G7+G8+G9+G10+G21+G26+G31+#REF!+G36+G44+G48+G59+#REF!)</f>
        <v>#REF!</v>
      </c>
      <c r="H64" s="17" t="e">
        <f>SUM(H5+H6+H7+H8+H9+H10+H21+H26+H31+#REF!+H36+H44+H48+H59+#REF!)</f>
        <v>#REF!</v>
      </c>
      <c r="I64" s="17" t="e">
        <f>SUM(I5+I6+I7+I8+I9+I10+I21+I26+I31+#REF!+I36+I44+I48+I59+#REF!)</f>
        <v>#REF!</v>
      </c>
      <c r="J64" s="17"/>
      <c r="K64" s="17" t="e">
        <f>SUM(K5+K6+K7+K8+K9+K10+K21+K26+K31+#REF!+K36+K44+K48+K59+#REF!)</f>
        <v>#REF!</v>
      </c>
      <c r="L64" s="17" t="e">
        <f>SUM(L5+L6+L7+L8+L9+L10+L21+L26+L31+#REF!+L36+L44+L48+L59+#REF!)</f>
        <v>#REF!</v>
      </c>
      <c r="M64" s="17" t="e">
        <f>SUM(M5+M6+M7+M8+M9+M10+M21+M26+M31+#REF!+M36+M44+M48+M59+#REF!)</f>
        <v>#REF!</v>
      </c>
    </row>
    <row r="65" spans="2:13">
      <c r="B65" s="53" t="s">
        <v>40</v>
      </c>
      <c r="C65" s="53"/>
      <c r="D65" s="53"/>
      <c r="E65" s="53"/>
      <c r="F65" s="69">
        <f>F49+F45+F41+F37+F32+F27+F22+F12</f>
        <v>-561400</v>
      </c>
      <c r="G65" s="24" t="e">
        <f>SUM(G12+G13+G14+G15+G16+G17+#REF!+#REF!+#REF!+G22+G23+G27+#REF!+G32+#REF!+G37+G45+G49+G60+#REF!)</f>
        <v>#REF!</v>
      </c>
      <c r="H65" s="24" t="e">
        <f>SUM(H12+H13+H14+H15+H16+H17+#REF!+#REF!+#REF!+H22+H23+H27+#REF!+H32+#REF!+H37+H45+H49+H60+#REF!)</f>
        <v>#REF!</v>
      </c>
      <c r="I65" s="24" t="e">
        <f>SUM(I12+I13+I14+I15+I16+I17+#REF!+#REF!+#REF!+I22+I23+I27+#REF!+I32+#REF!+I37+I45+I49+I60+#REF!)</f>
        <v>#REF!</v>
      </c>
      <c r="J65" s="24"/>
      <c r="K65" s="24" t="e">
        <f>SUM(K12+K13+K14+K15+K16+K17+K22+#REF!+K23+K27+K32+#REF!+K37+K45+K49+K60+#REF!)</f>
        <v>#REF!</v>
      </c>
      <c r="L65" s="24" t="e">
        <f>SUM(L12+L13+L14+L15+L16+L17+L22+#REF!+L23+L27+L32+#REF!+L37+L45+L49+L60+#REF!)</f>
        <v>#REF!</v>
      </c>
      <c r="M65" s="24" t="e">
        <f>SUM(M12+M13+M14+M15+M16+M17+#REF!+#REF!+#REF!+M22+#REF!+M23+M27+#REF!+M32+#REF!+M37+M45+M49+M60+#REF!)</f>
        <v>#REF!</v>
      </c>
    </row>
    <row r="66" spans="2:13">
      <c r="B66" s="17"/>
      <c r="C66" s="17"/>
      <c r="D66" s="17"/>
      <c r="E66" s="17"/>
      <c r="F66" s="60"/>
      <c r="G66" s="17"/>
      <c r="H66" s="17"/>
      <c r="I66" s="17"/>
      <c r="J66" s="17"/>
      <c r="L66" s="17"/>
      <c r="M66" s="17"/>
    </row>
    <row r="67" spans="2:13">
      <c r="B67" s="31" t="s">
        <v>41</v>
      </c>
      <c r="C67" s="31"/>
      <c r="D67" s="31"/>
      <c r="E67" s="31"/>
      <c r="F67" s="70">
        <f>SUM(F64:F66)</f>
        <v>185600</v>
      </c>
      <c r="G67" s="31" t="e">
        <f>SUM(G64:G66)</f>
        <v>#REF!</v>
      </c>
      <c r="H67" s="31" t="e">
        <f>SUM(H64:H66)</f>
        <v>#REF!</v>
      </c>
      <c r="I67" s="31" t="e">
        <f>SUM(I64:I66)</f>
        <v>#REF!</v>
      </c>
      <c r="J67" s="31"/>
      <c r="K67" s="4" t="e">
        <f>SUM(K64:K66)</f>
        <v>#REF!</v>
      </c>
      <c r="L67" s="31" t="e">
        <f>SUM(L64:L66)</f>
        <v>#REF!</v>
      </c>
      <c r="M67" s="31" t="e">
        <f>SUM(M64:M66)</f>
        <v>#REF!</v>
      </c>
    </row>
    <row r="68" spans="2:13">
      <c r="B68" s="17"/>
      <c r="C68" s="17"/>
      <c r="D68" s="17"/>
      <c r="E68" s="17"/>
      <c r="G68" s="17"/>
      <c r="H68" s="17"/>
      <c r="I68" s="17"/>
      <c r="J68" s="17"/>
      <c r="L68" s="17"/>
      <c r="M68" s="17"/>
    </row>
    <row r="69" spans="2:13">
      <c r="B69" s="17" t="s">
        <v>42</v>
      </c>
      <c r="C69" s="17"/>
      <c r="D69" s="17"/>
      <c r="E69" s="17"/>
      <c r="F69">
        <v>-13000</v>
      </c>
      <c r="G69" s="17">
        <f>Diverse!E10</f>
        <v>-13000</v>
      </c>
      <c r="H69" s="17">
        <v>-13000</v>
      </c>
      <c r="I69" s="17">
        <v>-13000</v>
      </c>
      <c r="J69" s="17"/>
      <c r="K69">
        <v>-11000</v>
      </c>
      <c r="L69" s="17">
        <v>-11000</v>
      </c>
      <c r="M69" s="17">
        <v>-11900</v>
      </c>
    </row>
    <row r="70" spans="2:13">
      <c r="B70" s="17" t="s">
        <v>43</v>
      </c>
      <c r="C70" s="17"/>
      <c r="D70" s="17"/>
      <c r="E70" s="17"/>
      <c r="F70">
        <v>0</v>
      </c>
      <c r="G70" s="17">
        <f>Diverse!E11</f>
        <v>0</v>
      </c>
      <c r="H70" s="17">
        <v>0</v>
      </c>
      <c r="I70" s="17">
        <v>-4000</v>
      </c>
      <c r="J70" s="17"/>
      <c r="K70">
        <v>0</v>
      </c>
      <c r="L70" s="17">
        <v>0</v>
      </c>
      <c r="M70" s="17">
        <v>0</v>
      </c>
    </row>
    <row r="71" spans="2:13">
      <c r="B71" s="17" t="s">
        <v>1</v>
      </c>
      <c r="C71" s="17"/>
      <c r="D71" s="17"/>
      <c r="E71" s="17"/>
      <c r="F71">
        <v>-17000</v>
      </c>
      <c r="G71" s="17">
        <f>Diverse!E12</f>
        <v>-12000</v>
      </c>
      <c r="H71" s="17">
        <v>-12000</v>
      </c>
      <c r="I71" s="17">
        <v>-10000</v>
      </c>
      <c r="J71" s="17"/>
      <c r="K71">
        <v>-7500</v>
      </c>
      <c r="L71" s="17">
        <v>-10682</v>
      </c>
      <c r="M71" s="17">
        <v>-3125</v>
      </c>
    </row>
    <row r="72" spans="2:13">
      <c r="B72" s="17" t="s">
        <v>44</v>
      </c>
      <c r="C72" s="17"/>
      <c r="D72" s="17"/>
      <c r="E72" s="17"/>
      <c r="F72">
        <v>-5000</v>
      </c>
      <c r="G72" s="17">
        <f>Diverse!E13</f>
        <v>-20000</v>
      </c>
      <c r="H72" s="17">
        <v>-20000</v>
      </c>
      <c r="I72" s="17">
        <v>-20000</v>
      </c>
      <c r="J72" s="17"/>
      <c r="K72">
        <v>-11786</v>
      </c>
      <c r="L72" s="17">
        <v>0</v>
      </c>
      <c r="M72" s="17">
        <v>-7257</v>
      </c>
    </row>
    <row r="73" spans="2:13">
      <c r="B73" s="17" t="s">
        <v>45</v>
      </c>
      <c r="C73" s="17"/>
      <c r="D73" s="17"/>
      <c r="E73" s="17"/>
      <c r="F73">
        <v>-5000</v>
      </c>
      <c r="G73" s="17">
        <f>Diverse!E14</f>
        <v>-3000</v>
      </c>
      <c r="H73" s="17">
        <v>-3000</v>
      </c>
      <c r="I73" s="17">
        <v>-5000</v>
      </c>
      <c r="J73" s="17"/>
      <c r="K73">
        <v>-4713</v>
      </c>
      <c r="L73" s="17">
        <v>-1233</v>
      </c>
      <c r="M73" s="17">
        <v>-1435</v>
      </c>
    </row>
    <row r="74" spans="2:13">
      <c r="B74" s="17" t="s">
        <v>46</v>
      </c>
      <c r="C74" s="17"/>
      <c r="D74" s="17"/>
      <c r="E74" s="17"/>
      <c r="F74">
        <v>-500</v>
      </c>
      <c r="G74" s="17">
        <f>Diverse!E15</f>
        <v>-5000</v>
      </c>
      <c r="H74" s="17">
        <v>-5000</v>
      </c>
      <c r="I74" s="17">
        <v>-5000</v>
      </c>
      <c r="J74" s="17"/>
      <c r="K74">
        <v>-46</v>
      </c>
      <c r="L74" s="17">
        <v>-3819</v>
      </c>
      <c r="M74" s="17">
        <v>-1745</v>
      </c>
    </row>
    <row r="75" spans="2:13">
      <c r="B75" s="17" t="s">
        <v>47</v>
      </c>
      <c r="C75" s="17"/>
      <c r="D75" s="17"/>
      <c r="E75" s="17"/>
      <c r="F75">
        <v>-25000</v>
      </c>
      <c r="G75" s="17">
        <f>Diverse!E16</f>
        <v>-6000</v>
      </c>
      <c r="H75" s="17">
        <v>-4000</v>
      </c>
      <c r="I75" s="17">
        <v>-2000</v>
      </c>
      <c r="J75" s="17"/>
      <c r="K75">
        <v>-7330</v>
      </c>
      <c r="L75" s="17">
        <v>-3455</v>
      </c>
      <c r="M75" s="17">
        <v>-2082</v>
      </c>
    </row>
    <row r="76" spans="2:13">
      <c r="B76" s="17" t="s">
        <v>48</v>
      </c>
      <c r="C76" s="17"/>
      <c r="D76" s="17"/>
      <c r="E76" s="17"/>
      <c r="F76">
        <v>-5000</v>
      </c>
      <c r="G76" s="17">
        <f>Diverse!E17</f>
        <v>-12000</v>
      </c>
      <c r="H76" s="17">
        <v>-12000</v>
      </c>
      <c r="I76" s="17">
        <v>-14000</v>
      </c>
      <c r="J76" s="17"/>
      <c r="K76">
        <v>-5093</v>
      </c>
      <c r="L76" s="17">
        <v>-1630</v>
      </c>
      <c r="M76" s="17">
        <v>-5993</v>
      </c>
    </row>
    <row r="77" spans="2:13">
      <c r="B77" s="17" t="s">
        <v>49</v>
      </c>
      <c r="C77" s="17"/>
      <c r="D77" s="17"/>
      <c r="E77" s="17"/>
      <c r="F77">
        <v>-4000</v>
      </c>
      <c r="G77" s="17">
        <f>Diverse!E18</f>
        <v>-12000</v>
      </c>
      <c r="H77" s="17">
        <v>-12000</v>
      </c>
      <c r="I77" s="17">
        <v>-10000</v>
      </c>
      <c r="J77" s="17"/>
      <c r="K77">
        <v>-7941</v>
      </c>
      <c r="L77" s="17">
        <v>-7954</v>
      </c>
      <c r="M77" s="17">
        <v>-11056</v>
      </c>
    </row>
    <row r="78" spans="2:13">
      <c r="B78" s="18" t="s">
        <v>50</v>
      </c>
      <c r="C78" s="17"/>
      <c r="D78" s="17"/>
      <c r="E78" s="17"/>
      <c r="F78">
        <v>-25000</v>
      </c>
      <c r="G78" s="17">
        <f>Diverse!E19</f>
        <v>-20000</v>
      </c>
      <c r="H78" s="17">
        <v>-20000</v>
      </c>
      <c r="I78" s="17">
        <v>-20000</v>
      </c>
      <c r="J78" s="17"/>
      <c r="K78">
        <v>0</v>
      </c>
      <c r="L78" s="17">
        <v>-13370</v>
      </c>
      <c r="M78" s="17">
        <v>-18287</v>
      </c>
    </row>
    <row r="79" spans="2:13">
      <c r="B79" s="17" t="s">
        <v>51</v>
      </c>
      <c r="C79" s="17"/>
      <c r="D79" s="17"/>
      <c r="E79" s="17"/>
      <c r="F79">
        <v>-20000</v>
      </c>
      <c r="G79" s="17">
        <f>Diverse!E20</f>
        <v>-30000</v>
      </c>
      <c r="H79" s="17">
        <v>-30000</v>
      </c>
      <c r="I79" s="17">
        <v>-30000</v>
      </c>
      <c r="J79" s="17"/>
      <c r="K79">
        <v>-6894</v>
      </c>
      <c r="L79" s="17">
        <v>-5096</v>
      </c>
      <c r="M79" s="17">
        <v>-45840</v>
      </c>
    </row>
    <row r="80" spans="2:13">
      <c r="B80" s="17" t="s">
        <v>52</v>
      </c>
      <c r="C80" s="17"/>
      <c r="D80" s="17"/>
      <c r="E80" s="17"/>
      <c r="F80">
        <v>-300</v>
      </c>
      <c r="G80" s="17">
        <f>Diverse!E21</f>
        <v>-300</v>
      </c>
      <c r="H80" s="17">
        <v>-300</v>
      </c>
      <c r="I80" s="17">
        <v>-500</v>
      </c>
      <c r="J80" s="17"/>
      <c r="K80">
        <v>-250</v>
      </c>
      <c r="L80" s="17">
        <v>-200</v>
      </c>
      <c r="M80" s="17">
        <f>2030-2230</f>
        <v>-200</v>
      </c>
    </row>
    <row r="81" spans="2:13">
      <c r="B81" s="17" t="s">
        <v>53</v>
      </c>
      <c r="C81" s="17"/>
      <c r="D81" s="17"/>
      <c r="E81" s="17"/>
      <c r="F81">
        <v>-51600</v>
      </c>
      <c r="G81" s="17">
        <f>Diverse!E22</f>
        <v>0</v>
      </c>
      <c r="H81" s="17">
        <v>0</v>
      </c>
      <c r="I81" s="17">
        <v>-23000</v>
      </c>
      <c r="J81" s="17"/>
      <c r="K81">
        <v>0</v>
      </c>
      <c r="L81" s="17">
        <v>0</v>
      </c>
      <c r="M81" s="17">
        <v>-22672</v>
      </c>
    </row>
    <row r="82" spans="2:13">
      <c r="B82" s="17" t="s">
        <v>54</v>
      </c>
      <c r="C82" s="17"/>
      <c r="D82" s="17"/>
      <c r="E82" s="17"/>
      <c r="F82">
        <v>-4000</v>
      </c>
      <c r="G82" s="17">
        <f>Diverse!E23</f>
        <v>-2500</v>
      </c>
      <c r="H82" s="17">
        <v>-2500</v>
      </c>
      <c r="I82" s="17">
        <v>-2500</v>
      </c>
      <c r="J82" s="17"/>
      <c r="K82">
        <v>-2495</v>
      </c>
      <c r="L82" s="17">
        <v>-1346</v>
      </c>
      <c r="M82" s="17">
        <v>-1924</v>
      </c>
    </row>
    <row r="83" spans="2:13">
      <c r="B83" s="24" t="s">
        <v>55</v>
      </c>
      <c r="C83" s="24"/>
      <c r="D83" s="24"/>
      <c r="E83" s="24"/>
      <c r="F83" s="2">
        <v>0</v>
      </c>
      <c r="G83" s="24">
        <f>Diverse!E24</f>
        <v>0</v>
      </c>
      <c r="H83" s="24">
        <v>0</v>
      </c>
      <c r="I83" s="24">
        <v>0</v>
      </c>
      <c r="J83" s="24"/>
      <c r="K83" s="2">
        <v>-62</v>
      </c>
      <c r="L83" s="24">
        <v>-92</v>
      </c>
      <c r="M83" s="24">
        <v>0</v>
      </c>
    </row>
    <row r="84" spans="2:13">
      <c r="B84" s="17"/>
      <c r="C84" s="17"/>
      <c r="D84" s="17"/>
      <c r="E84" s="17"/>
      <c r="F84" s="60"/>
      <c r="G84" s="17"/>
      <c r="H84" s="17"/>
      <c r="I84" s="17"/>
      <c r="J84" s="17"/>
      <c r="L84" s="17"/>
      <c r="M84" s="17"/>
    </row>
    <row r="85" spans="2:13">
      <c r="B85" s="25" t="s">
        <v>56</v>
      </c>
      <c r="C85" s="25"/>
      <c r="D85" s="25"/>
      <c r="E85" s="25"/>
      <c r="F85" s="62">
        <f>SUM(F69:F84)</f>
        <v>-175400</v>
      </c>
      <c r="G85" s="25">
        <f>SUM(G69:G84)</f>
        <v>-135800</v>
      </c>
      <c r="H85" s="25">
        <f>SUM(H69:H84)</f>
        <v>-133800</v>
      </c>
      <c r="I85" s="25">
        <f>SUM(I69:I84)</f>
        <v>-159000</v>
      </c>
      <c r="J85" s="25"/>
      <c r="K85" s="43">
        <f>SUM(K69:K84)</f>
        <v>-65110</v>
      </c>
      <c r="L85" s="25">
        <f>SUM(L69:L84)</f>
        <v>-59877</v>
      </c>
      <c r="M85" s="25">
        <f>SUM(M69:M84)</f>
        <v>-133516</v>
      </c>
    </row>
    <row r="86" spans="2:13">
      <c r="B86" s="17"/>
      <c r="C86" s="17"/>
      <c r="D86" s="17"/>
      <c r="E86" s="17"/>
      <c r="F86" s="60"/>
      <c r="G86" s="17"/>
      <c r="H86" s="17"/>
      <c r="I86" s="17"/>
      <c r="J86" s="17"/>
      <c r="L86" s="17"/>
      <c r="M86" s="17"/>
    </row>
    <row r="87" spans="2:13">
      <c r="B87" s="17" t="s">
        <v>52</v>
      </c>
      <c r="C87" s="17"/>
      <c r="D87" s="17"/>
      <c r="E87" s="17"/>
      <c r="F87" s="57">
        <v>15000</v>
      </c>
      <c r="G87" s="17">
        <f>Diverse!E28</f>
        <v>14000</v>
      </c>
      <c r="H87" s="17">
        <v>15000</v>
      </c>
      <c r="I87" s="17">
        <v>15000</v>
      </c>
      <c r="J87" s="17"/>
      <c r="K87">
        <v>11921</v>
      </c>
      <c r="L87" s="17">
        <v>13570</v>
      </c>
      <c r="M87" s="17">
        <f>11585+2230</f>
        <v>13815</v>
      </c>
    </row>
    <row r="88" spans="2:13">
      <c r="B88" s="17" t="s">
        <v>57</v>
      </c>
      <c r="C88" s="17"/>
      <c r="D88" s="17"/>
      <c r="E88" s="17"/>
      <c r="F88" s="57">
        <v>1500</v>
      </c>
      <c r="G88" s="17">
        <v>3000</v>
      </c>
      <c r="H88" s="17">
        <v>3000</v>
      </c>
      <c r="I88" s="17">
        <v>3000</v>
      </c>
      <c r="J88" s="17"/>
      <c r="K88">
        <v>8015</v>
      </c>
      <c r="L88" s="17">
        <v>2813</v>
      </c>
      <c r="M88" s="17">
        <v>2575</v>
      </c>
    </row>
    <row r="89" spans="2:13">
      <c r="B89" s="17" t="s">
        <v>58</v>
      </c>
      <c r="C89" s="17"/>
      <c r="D89" s="17"/>
      <c r="E89" s="17"/>
      <c r="F89" s="57">
        <v>0</v>
      </c>
      <c r="G89" s="17">
        <f>Diverse!E30</f>
        <v>0</v>
      </c>
      <c r="H89" s="17">
        <v>0</v>
      </c>
      <c r="I89" s="17">
        <v>0</v>
      </c>
      <c r="J89" s="17"/>
      <c r="K89">
        <v>0</v>
      </c>
      <c r="L89" s="17">
        <v>-30982</v>
      </c>
      <c r="M89" s="17">
        <v>0</v>
      </c>
    </row>
    <row r="90" spans="2:13">
      <c r="B90" s="24" t="s">
        <v>59</v>
      </c>
      <c r="C90" s="24"/>
      <c r="D90" s="24"/>
      <c r="E90" s="24"/>
      <c r="F90" s="59">
        <v>0</v>
      </c>
      <c r="G90" s="24">
        <f>Diverse!E31</f>
        <v>0</v>
      </c>
      <c r="H90" s="24">
        <v>0</v>
      </c>
      <c r="I90" s="24">
        <v>0</v>
      </c>
      <c r="J90" s="24"/>
      <c r="K90" s="2">
        <v>9101</v>
      </c>
      <c r="L90" s="24">
        <v>0</v>
      </c>
      <c r="M90" s="24">
        <v>20631</v>
      </c>
    </row>
    <row r="91" spans="2:13">
      <c r="B91" s="17"/>
      <c r="C91" s="17"/>
      <c r="D91" s="17"/>
      <c r="E91" s="17"/>
      <c r="F91" s="60"/>
      <c r="G91" s="17"/>
      <c r="H91" s="17"/>
      <c r="I91" s="17"/>
      <c r="J91" s="17"/>
      <c r="L91" s="17"/>
      <c r="M91" s="17"/>
    </row>
    <row r="92" spans="2:13">
      <c r="B92" s="25" t="s">
        <v>60</v>
      </c>
      <c r="C92" s="25"/>
      <c r="D92" s="25"/>
      <c r="E92" s="25"/>
      <c r="F92" s="62">
        <f>SUM(F87:F91)</f>
        <v>16500</v>
      </c>
      <c r="G92" s="25">
        <f>SUM(G87:G91)</f>
        <v>17000</v>
      </c>
      <c r="H92" s="25">
        <f>SUM(H87:H91)</f>
        <v>18000</v>
      </c>
      <c r="I92" s="25">
        <f>SUM(I87:I91)</f>
        <v>18000</v>
      </c>
      <c r="J92" s="25"/>
      <c r="K92" s="43">
        <f>SUM(K87:K91)</f>
        <v>29037</v>
      </c>
      <c r="L92" s="25">
        <f>SUM(L87:L91)</f>
        <v>-14599</v>
      </c>
      <c r="M92" s="25">
        <f>SUM(M87:M91)</f>
        <v>37021</v>
      </c>
    </row>
    <row r="93" spans="2:13">
      <c r="B93" s="17"/>
      <c r="C93" s="17"/>
      <c r="D93" s="17"/>
      <c r="E93" s="17"/>
      <c r="F93" s="60"/>
      <c r="G93" s="17"/>
      <c r="H93" s="17"/>
      <c r="I93" s="17"/>
      <c r="J93" s="17"/>
      <c r="L93" s="17"/>
      <c r="M93" s="17"/>
    </row>
    <row r="94" spans="2:13" ht="13.5" thickBot="1">
      <c r="B94" s="72" t="s">
        <v>112</v>
      </c>
      <c r="C94" s="32"/>
      <c r="D94" s="32"/>
      <c r="E94" s="32"/>
      <c r="F94" s="71">
        <f>SUM(F67+F85+F92)</f>
        <v>26700</v>
      </c>
      <c r="G94" s="32" t="e">
        <f>SUM(G67+G85+G92)</f>
        <v>#REF!</v>
      </c>
      <c r="H94" s="32" t="e">
        <f>SUM(H67+H85+H92)</f>
        <v>#REF!</v>
      </c>
      <c r="I94" s="32" t="e">
        <f>SUM(I67+I85+I92)</f>
        <v>#REF!</v>
      </c>
      <c r="J94" s="32"/>
      <c r="K94" s="32" t="e">
        <f>SUM(K67+K85+K92)</f>
        <v>#REF!</v>
      </c>
      <c r="L94" s="32" t="e">
        <f>SUM(L67+L85+L92)</f>
        <v>#REF!</v>
      </c>
      <c r="M94" s="32" t="e">
        <f>SUM(M67+M85+M92)</f>
        <v>#REF!</v>
      </c>
    </row>
    <row r="95" spans="2:13" ht="13.5" thickTop="1">
      <c r="B95" s="17"/>
      <c r="C95" s="17"/>
      <c r="D95" s="17"/>
      <c r="E95" s="17"/>
      <c r="F95" s="60"/>
      <c r="G95" s="17"/>
      <c r="H95" s="17"/>
      <c r="I95" s="17"/>
      <c r="J95" s="17"/>
      <c r="L95" s="17"/>
      <c r="M95" s="17"/>
    </row>
    <row r="100" spans="2:13">
      <c r="B100" s="17"/>
      <c r="C100" s="17"/>
      <c r="D100" s="17"/>
      <c r="E100" s="17"/>
      <c r="F100" s="60"/>
      <c r="G100" s="17"/>
      <c r="H100" s="17"/>
      <c r="I100" s="17"/>
      <c r="J100" s="17"/>
      <c r="L100" s="17"/>
      <c r="M100" s="17"/>
    </row>
    <row r="152" spans="2:10">
      <c r="B152" s="1"/>
      <c r="J152" s="1"/>
    </row>
  </sheetData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&amp;LUtarb. av: MA Regnskap AS&amp;CSide &amp;P</oddFooter>
  </headerFooter>
  <ignoredErrors>
    <ignoredError sqref="F62:M62 F43:I43 K26:K27 K29 K31 K38 K44:K46 K48:K50 F61:J61 L59:M61 F66:M67 G65:J65 L64:M65 F86:M86 F84:J85 L69:M85 F91:J92 L87:M92 F93:M118 F21:I22 F24:I27 G23:I23 F32:I32 F34:I35 K32 K34 F46:I47 G44:I44 G45:I45 F50:I50 G48:I48 G49:I49 F63:M63 G64:J64 G59:J60 G68:M68 G69:J83 G87:J90 F37:I38 G36:I36 F29:I31" unlockedFormula="1"/>
    <ignoredError sqref="L3:M7 K12:K17 K4:K10" twoDigitTextYear="1"/>
    <ignoredError sqref="K20:M20 K51:M51 K35 K19:M19 K23:M23 L21:M22" formulaRange="1"/>
    <ignoredError sqref="L29:M29 K30:M30 L26:M27 K24:M25 K47 K43 L43:M50 L31:M31 L32:M32 L34:M38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3"/>
  <sheetViews>
    <sheetView zoomScale="115" zoomScaleNormal="115" workbookViewId="0">
      <selection activeCell="N6" sqref="N6"/>
    </sheetView>
  </sheetViews>
  <sheetFormatPr baseColWidth="10" defaultColWidth="9.140625" defaultRowHeight="12.75"/>
  <cols>
    <col min="1" max="3" width="9.140625" customWidth="1"/>
    <col min="4" max="6" width="9.140625" hidden="1" customWidth="1"/>
    <col min="7" max="7" width="18" customWidth="1"/>
    <col min="8" max="8" width="9.140625" hidden="1" customWidth="1"/>
    <col min="9" max="11" width="9.5703125" hidden="1" customWidth="1"/>
    <col min="12" max="12" width="14.28515625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7" t="s">
        <v>0</v>
      </c>
      <c r="H2" s="10" t="s">
        <v>0</v>
      </c>
      <c r="I2" s="6"/>
      <c r="J2" s="6"/>
      <c r="K2" s="6"/>
      <c r="L2" s="6"/>
    </row>
    <row r="3" spans="1:12">
      <c r="A3" s="7" t="s">
        <v>61</v>
      </c>
      <c r="B3" s="6"/>
      <c r="C3" s="6"/>
      <c r="D3" s="8">
        <v>2013</v>
      </c>
      <c r="E3" s="8">
        <v>2012</v>
      </c>
      <c r="F3" s="8">
        <v>2011</v>
      </c>
      <c r="G3" s="8">
        <v>2023</v>
      </c>
      <c r="H3" s="8">
        <v>2022</v>
      </c>
      <c r="I3" s="11" t="str">
        <f>'BUDSJETT 2023'!K57</f>
        <v>31 12 21</v>
      </c>
      <c r="J3" s="11" t="str">
        <f>'BUDSJETT 2023'!L57</f>
        <v>31 12 11</v>
      </c>
      <c r="K3" s="11" t="str">
        <f>'BUDSJETT 2023'!M57</f>
        <v>31 12 10</v>
      </c>
      <c r="L3" s="11" t="s">
        <v>62</v>
      </c>
    </row>
    <row r="5" spans="1:12">
      <c r="A5" t="s">
        <v>36</v>
      </c>
      <c r="D5">
        <v>11500</v>
      </c>
      <c r="E5">
        <v>6000</v>
      </c>
      <c r="F5">
        <v>6000</v>
      </c>
      <c r="G5">
        <v>30000</v>
      </c>
      <c r="I5">
        <f>'BUDSJETT 2023'!K59</f>
        <v>29611</v>
      </c>
      <c r="J5">
        <f>'BUDSJETT 2023'!L59</f>
        <v>29415</v>
      </c>
      <c r="K5">
        <f>'BUDSJETT 2023'!M59</f>
        <v>10868</v>
      </c>
      <c r="L5">
        <v>5202</v>
      </c>
    </row>
    <row r="6" spans="1:12">
      <c r="A6" s="2" t="s">
        <v>37</v>
      </c>
      <c r="B6" s="2"/>
      <c r="C6" s="2"/>
      <c r="D6" s="2">
        <v>-25000</v>
      </c>
      <c r="E6" s="2">
        <v>-30000</v>
      </c>
      <c r="F6" s="2">
        <v>-30000</v>
      </c>
      <c r="G6" s="2">
        <v>-5000</v>
      </c>
      <c r="H6" s="2"/>
      <c r="I6" s="2">
        <f>'BUDSJETT 2023'!K60</f>
        <v>-8537</v>
      </c>
      <c r="J6" s="2">
        <f>'BUDSJETT 2023'!L60</f>
        <v>-14367</v>
      </c>
      <c r="K6" s="2">
        <f>'BUDSJETT 2023'!M60</f>
        <v>-5076</v>
      </c>
      <c r="L6" s="2">
        <v>-1940</v>
      </c>
    </row>
    <row r="7" spans="1:12">
      <c r="A7" s="3" t="s">
        <v>38</v>
      </c>
      <c r="B7" s="3"/>
      <c r="C7" s="3"/>
      <c r="D7" s="3">
        <f>SUM(D5:D6)</f>
        <v>-13500</v>
      </c>
      <c r="E7" s="3">
        <f>SUM(E5:E6)</f>
        <v>-24000</v>
      </c>
      <c r="F7" s="3">
        <f>SUM(F5:F6)</f>
        <v>-24000</v>
      </c>
      <c r="G7" s="3">
        <f>SUM(G5:G6)</f>
        <v>25000</v>
      </c>
      <c r="H7" s="3"/>
      <c r="I7" s="3">
        <f>SUM(I5:I6)</f>
        <v>21074</v>
      </c>
      <c r="J7" s="3">
        <f>SUM(J5:J6)</f>
        <v>15048</v>
      </c>
      <c r="K7" s="3">
        <f>SUM(K5:K6)</f>
        <v>5792</v>
      </c>
      <c r="L7" s="3">
        <f>SUM(L5:L6)</f>
        <v>3262</v>
      </c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10" spans="1:12">
      <c r="A10" t="s">
        <v>115</v>
      </c>
      <c r="D10">
        <v>-13000</v>
      </c>
      <c r="E10">
        <v>-13000</v>
      </c>
      <c r="F10">
        <v>-13000</v>
      </c>
      <c r="G10">
        <v>-13000</v>
      </c>
      <c r="I10">
        <f>'BUDSJETT 2023'!K69</f>
        <v>-11000</v>
      </c>
      <c r="J10">
        <f>'BUDSJETT 2023'!L69</f>
        <v>-11000</v>
      </c>
      <c r="K10">
        <f>'BUDSJETT 2023'!M69</f>
        <v>-11900</v>
      </c>
      <c r="L10">
        <v>-11311</v>
      </c>
    </row>
    <row r="11" spans="1:12">
      <c r="A11" t="s">
        <v>43</v>
      </c>
      <c r="D11">
        <v>0</v>
      </c>
      <c r="E11">
        <v>0</v>
      </c>
      <c r="F11">
        <v>0</v>
      </c>
      <c r="G11">
        <v>0</v>
      </c>
      <c r="I11">
        <f>'BUDSJETT 2023'!K70</f>
        <v>0</v>
      </c>
      <c r="J11">
        <f>'BUDSJETT 2023'!L70</f>
        <v>0</v>
      </c>
      <c r="K11">
        <f>'BUDSJETT 2023'!M70</f>
        <v>0</v>
      </c>
      <c r="L11">
        <v>0</v>
      </c>
    </row>
    <row r="12" spans="1:12">
      <c r="A12" t="s">
        <v>1</v>
      </c>
      <c r="D12">
        <v>-12000</v>
      </c>
      <c r="E12">
        <v>-12000</v>
      </c>
      <c r="F12">
        <v>-12000</v>
      </c>
      <c r="G12">
        <v>-17000</v>
      </c>
      <c r="I12">
        <f>'BUDSJETT 2023'!K71</f>
        <v>-7500</v>
      </c>
      <c r="J12">
        <f>'BUDSJETT 2023'!L71</f>
        <v>-10682</v>
      </c>
      <c r="K12">
        <f>'BUDSJETT 2023'!M71</f>
        <v>-3125</v>
      </c>
      <c r="L12">
        <v>-6250</v>
      </c>
    </row>
    <row r="13" spans="1:12">
      <c r="A13" t="s">
        <v>44</v>
      </c>
      <c r="D13">
        <v>-20000</v>
      </c>
      <c r="E13">
        <v>-20000</v>
      </c>
      <c r="F13">
        <v>-20000</v>
      </c>
      <c r="G13">
        <v>-5000</v>
      </c>
      <c r="I13">
        <f>'BUDSJETT 2023'!K72</f>
        <v>-11786</v>
      </c>
      <c r="J13">
        <f>'BUDSJETT 2023'!L72</f>
        <v>0</v>
      </c>
      <c r="K13">
        <f>'BUDSJETT 2023'!M72</f>
        <v>-7257</v>
      </c>
      <c r="L13">
        <v>-6000</v>
      </c>
    </row>
    <row r="14" spans="1:12">
      <c r="A14" t="s">
        <v>45</v>
      </c>
      <c r="D14">
        <v>-3000</v>
      </c>
      <c r="E14">
        <v>-3000</v>
      </c>
      <c r="F14">
        <v>-3000</v>
      </c>
      <c r="G14">
        <v>-5000</v>
      </c>
      <c r="I14">
        <f>'BUDSJETT 2023'!K73</f>
        <v>-4713</v>
      </c>
      <c r="J14">
        <f>'BUDSJETT 2023'!L73</f>
        <v>-1233</v>
      </c>
      <c r="K14">
        <f>'BUDSJETT 2023'!M73</f>
        <v>-1435</v>
      </c>
      <c r="L14">
        <v>-1330</v>
      </c>
    </row>
    <row r="15" spans="1:12">
      <c r="A15" t="s">
        <v>46</v>
      </c>
      <c r="D15">
        <v>-5000</v>
      </c>
      <c r="E15">
        <v>-5000</v>
      </c>
      <c r="F15">
        <v>-5000</v>
      </c>
      <c r="G15">
        <v>-500</v>
      </c>
      <c r="I15">
        <f>'BUDSJETT 2023'!K74</f>
        <v>-46</v>
      </c>
      <c r="J15">
        <f>'BUDSJETT 2023'!L74</f>
        <v>-3819</v>
      </c>
      <c r="K15">
        <f>'BUDSJETT 2023'!M74</f>
        <v>-1745</v>
      </c>
      <c r="L15">
        <v>-4674</v>
      </c>
    </row>
    <row r="16" spans="1:12">
      <c r="A16" t="s">
        <v>47</v>
      </c>
      <c r="D16">
        <v>-6000</v>
      </c>
      <c r="E16">
        <v>-6000</v>
      </c>
      <c r="F16">
        <v>-4000</v>
      </c>
      <c r="G16">
        <v>-25000</v>
      </c>
      <c r="I16">
        <f>'BUDSJETT 2023'!K75</f>
        <v>-7330</v>
      </c>
      <c r="J16">
        <f>'BUDSJETT 2023'!L75</f>
        <v>-3455</v>
      </c>
      <c r="K16">
        <f>'BUDSJETT 2023'!M75</f>
        <v>-2082</v>
      </c>
      <c r="L16">
        <v>0</v>
      </c>
    </row>
    <row r="17" spans="1:12">
      <c r="A17" t="s">
        <v>48</v>
      </c>
      <c r="D17">
        <v>-12000</v>
      </c>
      <c r="E17">
        <v>-12000</v>
      </c>
      <c r="F17">
        <v>-12000</v>
      </c>
      <c r="G17">
        <v>-5000</v>
      </c>
      <c r="I17">
        <f>'BUDSJETT 2023'!K76</f>
        <v>-5093</v>
      </c>
      <c r="J17">
        <f>'BUDSJETT 2023'!L76</f>
        <v>-1630</v>
      </c>
      <c r="K17">
        <f>'BUDSJETT 2023'!M76</f>
        <v>-5993</v>
      </c>
      <c r="L17">
        <v>0</v>
      </c>
    </row>
    <row r="18" spans="1:12">
      <c r="A18" t="s">
        <v>49</v>
      </c>
      <c r="D18">
        <v>-12000</v>
      </c>
      <c r="E18">
        <v>-12000</v>
      </c>
      <c r="F18">
        <v>-12000</v>
      </c>
      <c r="G18">
        <v>-4000</v>
      </c>
      <c r="I18">
        <f>'BUDSJETT 2023'!K77</f>
        <v>-7941</v>
      </c>
      <c r="J18">
        <f>'BUDSJETT 2023'!L77</f>
        <v>-7954</v>
      </c>
      <c r="K18">
        <f>'BUDSJETT 2023'!M77</f>
        <v>-11056</v>
      </c>
      <c r="L18">
        <v>-9144</v>
      </c>
    </row>
    <row r="19" spans="1:12">
      <c r="A19" s="12" t="s">
        <v>50</v>
      </c>
      <c r="D19">
        <v>-10000</v>
      </c>
      <c r="E19">
        <v>-20000</v>
      </c>
      <c r="F19">
        <v>-20000</v>
      </c>
      <c r="G19">
        <v>-25000</v>
      </c>
      <c r="I19">
        <f>'BUDSJETT 2023'!K78</f>
        <v>0</v>
      </c>
      <c r="J19">
        <f>'BUDSJETT 2023'!L78</f>
        <v>-13370</v>
      </c>
      <c r="K19">
        <f>'BUDSJETT 2023'!M78</f>
        <v>-18287</v>
      </c>
      <c r="L19">
        <v>0</v>
      </c>
    </row>
    <row r="20" spans="1:12">
      <c r="A20" t="s">
        <v>51</v>
      </c>
      <c r="D20">
        <v>-30000</v>
      </c>
      <c r="E20">
        <v>-30000</v>
      </c>
      <c r="F20">
        <v>-30000</v>
      </c>
      <c r="G20">
        <v>-20000</v>
      </c>
      <c r="I20">
        <f>'BUDSJETT 2023'!K79</f>
        <v>-6894</v>
      </c>
      <c r="J20">
        <f>'BUDSJETT 2023'!L79</f>
        <v>-5096</v>
      </c>
      <c r="K20">
        <f>'BUDSJETT 2023'!M79</f>
        <v>-45840</v>
      </c>
      <c r="L20">
        <v>-2642</v>
      </c>
    </row>
    <row r="21" spans="1:12">
      <c r="A21" t="s">
        <v>52</v>
      </c>
      <c r="D21">
        <v>-300</v>
      </c>
      <c r="E21">
        <v>-300</v>
      </c>
      <c r="F21">
        <v>-300</v>
      </c>
      <c r="G21">
        <v>-300</v>
      </c>
      <c r="I21">
        <f>'BUDSJETT 2023'!K80</f>
        <v>-250</v>
      </c>
      <c r="J21">
        <f>'BUDSJETT 2023'!L80</f>
        <v>-200</v>
      </c>
      <c r="K21">
        <f>'BUDSJETT 2023'!M80</f>
        <v>-200</v>
      </c>
      <c r="L21">
        <v>-200</v>
      </c>
    </row>
    <row r="22" spans="1:12">
      <c r="A22" t="s">
        <v>53</v>
      </c>
      <c r="D22">
        <v>0</v>
      </c>
      <c r="E22">
        <v>0</v>
      </c>
      <c r="F22">
        <v>0</v>
      </c>
      <c r="G22">
        <v>-50000</v>
      </c>
      <c r="I22">
        <f>'BUDSJETT 2023'!K81</f>
        <v>0</v>
      </c>
      <c r="J22">
        <f>'BUDSJETT 2023'!L81</f>
        <v>0</v>
      </c>
      <c r="K22">
        <f>'BUDSJETT 2023'!M81</f>
        <v>-22672</v>
      </c>
      <c r="L22">
        <v>-22033</v>
      </c>
    </row>
    <row r="23" spans="1:12">
      <c r="A23" t="s">
        <v>54</v>
      </c>
      <c r="D23">
        <v>-2500</v>
      </c>
      <c r="E23">
        <v>-2500</v>
      </c>
      <c r="F23">
        <v>-2500</v>
      </c>
      <c r="G23">
        <v>-4000</v>
      </c>
      <c r="I23">
        <f>'BUDSJETT 2023'!K82</f>
        <v>-2495</v>
      </c>
      <c r="J23">
        <f>'BUDSJETT 2023'!L82</f>
        <v>-1346</v>
      </c>
      <c r="K23">
        <f>'BUDSJETT 2023'!M82</f>
        <v>-1924</v>
      </c>
      <c r="L23">
        <v>-1822</v>
      </c>
    </row>
    <row r="24" spans="1:12">
      <c r="A24" s="2" t="s">
        <v>55</v>
      </c>
      <c r="B24" s="2"/>
      <c r="C24" s="2"/>
      <c r="D24" s="2">
        <v>0</v>
      </c>
      <c r="E24" s="2">
        <v>0</v>
      </c>
      <c r="F24" s="2">
        <v>0</v>
      </c>
      <c r="G24" s="2">
        <v>0</v>
      </c>
      <c r="H24" s="2"/>
      <c r="I24" s="2">
        <f>'BUDSJETT 2023'!K83</f>
        <v>-62</v>
      </c>
      <c r="J24" s="2">
        <f>'BUDSJETT 2023'!L83</f>
        <v>-92</v>
      </c>
      <c r="K24" s="2">
        <f>'BUDSJETT 2023'!M83</f>
        <v>0</v>
      </c>
      <c r="L24" s="2">
        <v>0</v>
      </c>
    </row>
    <row r="26" spans="1:12">
      <c r="A26" s="3" t="s">
        <v>56</v>
      </c>
      <c r="B26" s="3"/>
      <c r="C26" s="3"/>
      <c r="D26" s="3">
        <f>SUM(D10:D25)</f>
        <v>-125800</v>
      </c>
      <c r="E26" s="3">
        <f>SUM(E10:E25)</f>
        <v>-135800</v>
      </c>
      <c r="F26" s="3">
        <f>SUM(F10:F25)</f>
        <v>-133800</v>
      </c>
      <c r="G26" s="3">
        <f>SUM(G10:G25)</f>
        <v>-173800</v>
      </c>
      <c r="H26" s="3"/>
      <c r="I26" s="4">
        <f>'BUDSJETT 2023'!K85</f>
        <v>-65110</v>
      </c>
      <c r="J26" s="4">
        <f>'BUDSJETT 2023'!L85</f>
        <v>-59877</v>
      </c>
      <c r="K26" s="4">
        <f>'BUDSJETT 2023'!M85</f>
        <v>-133516</v>
      </c>
      <c r="L26" s="3">
        <f>SUM(L10:L25)</f>
        <v>-65406</v>
      </c>
    </row>
    <row r="28" spans="1:12">
      <c r="A28" t="s">
        <v>52</v>
      </c>
      <c r="D28">
        <v>14000</v>
      </c>
      <c r="E28">
        <v>14000</v>
      </c>
      <c r="F28">
        <v>15000</v>
      </c>
      <c r="G28">
        <v>15000</v>
      </c>
      <c r="I28">
        <f>'BUDSJETT 2023'!K87</f>
        <v>11921</v>
      </c>
      <c r="J28">
        <f>'BUDSJETT 2023'!L87</f>
        <v>13570</v>
      </c>
      <c r="K28">
        <f>'BUDSJETT 2023'!M87</f>
        <v>13815</v>
      </c>
      <c r="L28">
        <v>16400</v>
      </c>
    </row>
    <row r="29" spans="1:12">
      <c r="A29" t="s">
        <v>57</v>
      </c>
      <c r="D29">
        <v>11000</v>
      </c>
      <c r="E29">
        <v>2500</v>
      </c>
      <c r="F29">
        <v>3000</v>
      </c>
      <c r="G29">
        <v>500</v>
      </c>
      <c r="I29">
        <f>'BUDSJETT 2023'!K88</f>
        <v>8015</v>
      </c>
      <c r="J29">
        <f>'BUDSJETT 2023'!L88</f>
        <v>2813</v>
      </c>
      <c r="K29">
        <f>'BUDSJETT 2023'!M88</f>
        <v>2575</v>
      </c>
      <c r="L29">
        <v>2140</v>
      </c>
    </row>
    <row r="30" spans="1:12">
      <c r="A30" t="s">
        <v>58</v>
      </c>
      <c r="D30">
        <v>0</v>
      </c>
      <c r="E30">
        <v>0</v>
      </c>
      <c r="F30">
        <v>0</v>
      </c>
      <c r="G30">
        <v>0</v>
      </c>
      <c r="I30">
        <f>'BUDSJETT 2023'!K89</f>
        <v>0</v>
      </c>
      <c r="J30">
        <f>'BUDSJETT 2023'!L89</f>
        <v>-30982</v>
      </c>
      <c r="K30">
        <f>'BUDSJETT 2023'!M89</f>
        <v>0</v>
      </c>
      <c r="L30">
        <v>0</v>
      </c>
    </row>
    <row r="31" spans="1:12">
      <c r="A31" s="2" t="s">
        <v>59</v>
      </c>
      <c r="B31" s="2"/>
      <c r="C31" s="2"/>
      <c r="D31" s="2">
        <v>0</v>
      </c>
      <c r="E31" s="2">
        <v>0</v>
      </c>
      <c r="F31" s="2">
        <v>0</v>
      </c>
      <c r="G31" s="2">
        <v>0</v>
      </c>
      <c r="H31" s="2"/>
      <c r="I31" s="2">
        <f>'BUDSJETT 2023'!K90</f>
        <v>9101</v>
      </c>
      <c r="J31" s="2">
        <f>'BUDSJETT 2023'!L90</f>
        <v>0</v>
      </c>
      <c r="K31" s="2">
        <f>'BUDSJETT 2023'!M90</f>
        <v>20631</v>
      </c>
      <c r="L31" s="2">
        <v>29645</v>
      </c>
    </row>
    <row r="33" spans="1:12">
      <c r="A33" s="3" t="s">
        <v>60</v>
      </c>
      <c r="B33" s="3"/>
      <c r="C33" s="3"/>
      <c r="D33" s="3">
        <f>SUM(D28:D32)</f>
        <v>25000</v>
      </c>
      <c r="E33" s="3">
        <f>SUM(E28:E32)</f>
        <v>16500</v>
      </c>
      <c r="F33" s="3">
        <f>SUM(F28:F32)</f>
        <v>18000</v>
      </c>
      <c r="G33" s="3">
        <f>SUM(G28:G32)</f>
        <v>15500</v>
      </c>
      <c r="H33" s="3"/>
      <c r="I33" s="4">
        <f>'BUDSJETT 2023'!K92</f>
        <v>29037</v>
      </c>
      <c r="J33" s="4">
        <f>'BUDSJETT 2023'!L92</f>
        <v>-14599</v>
      </c>
      <c r="K33" s="4">
        <f>'BUDSJETT 2023'!M92</f>
        <v>37021</v>
      </c>
      <c r="L33" s="3">
        <f>SUM(L28:L32)</f>
        <v>48185</v>
      </c>
    </row>
  </sheetData>
  <printOptions headings="1" gridLines="1"/>
  <pageMargins left="0.78740157499999996" right="0.78740157499999996" top="0.984251969" bottom="0.984251969" header="0.5" footer="0.5"/>
  <pageSetup paperSize="9" scale="88" orientation="portrait" verticalDpi="0" r:id="rId1"/>
  <headerFooter alignWithMargins="0">
    <oddHeader>&amp;A</oddHeader>
    <oddFooter>Side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4"/>
  <sheetViews>
    <sheetView topLeftCell="A79" zoomScale="93" workbookViewId="0">
      <selection activeCell="A101" sqref="A101"/>
    </sheetView>
  </sheetViews>
  <sheetFormatPr baseColWidth="10" defaultColWidth="9.140625" defaultRowHeight="12.75"/>
  <cols>
    <col min="1" max="1" width="61.28515625" customWidth="1"/>
    <col min="2" max="3" width="9.140625" customWidth="1"/>
    <col min="4" max="4" width="10.85546875" customWidth="1"/>
    <col min="5" max="5" width="9.140625" hidden="1" customWidth="1"/>
    <col min="6" max="8" width="0" hidden="1" customWidth="1"/>
  </cols>
  <sheetData>
    <row r="1" spans="1:8" ht="15.75">
      <c r="A1" s="5" t="s">
        <v>35</v>
      </c>
      <c r="B1" s="6"/>
      <c r="C1" s="6"/>
      <c r="D1" s="6"/>
      <c r="E1" s="6"/>
      <c r="F1" s="6"/>
      <c r="G1" s="6"/>
      <c r="H1" s="6"/>
    </row>
    <row r="2" spans="1:8">
      <c r="A2" s="6"/>
      <c r="B2" s="6"/>
      <c r="C2" s="6"/>
      <c r="D2" s="10" t="s">
        <v>0</v>
      </c>
      <c r="E2" s="10" t="s">
        <v>0</v>
      </c>
      <c r="F2" s="7" t="s">
        <v>89</v>
      </c>
      <c r="G2" s="6"/>
      <c r="H2" s="6"/>
    </row>
    <row r="3" spans="1:8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</row>
    <row r="5" spans="1:8">
      <c r="A5" s="48" t="s">
        <v>4</v>
      </c>
      <c r="B5" s="13"/>
      <c r="C5" s="13"/>
      <c r="D5" s="48">
        <f>D10+D16+D20+D24+D28</f>
        <v>162000</v>
      </c>
      <c r="E5" s="13">
        <v>0</v>
      </c>
      <c r="F5" s="13">
        <v>0</v>
      </c>
      <c r="G5" s="13">
        <f>'BUDSJETT 2023'!M5</f>
        <v>0</v>
      </c>
      <c r="H5" s="13">
        <v>0</v>
      </c>
    </row>
    <row r="7" spans="1:8">
      <c r="A7" s="17" t="s">
        <v>86</v>
      </c>
      <c r="B7" s="17"/>
      <c r="C7" s="17"/>
      <c r="D7" s="17">
        <v>60000</v>
      </c>
      <c r="E7" s="17">
        <v>6000</v>
      </c>
      <c r="F7">
        <v>6000</v>
      </c>
    </row>
    <row r="8" spans="1:8">
      <c r="A8" s="17" t="s">
        <v>126</v>
      </c>
      <c r="B8" s="17"/>
      <c r="C8" s="17"/>
      <c r="D8" s="17">
        <v>4000</v>
      </c>
      <c r="E8" s="17"/>
    </row>
    <row r="9" spans="1:8">
      <c r="A9" s="18"/>
      <c r="B9" s="17"/>
      <c r="C9" s="17"/>
      <c r="D9" s="17"/>
      <c r="E9" s="17">
        <v>5000</v>
      </c>
      <c r="F9">
        <v>7000</v>
      </c>
    </row>
    <row r="10" spans="1:8">
      <c r="A10" s="14" t="s">
        <v>5</v>
      </c>
      <c r="B10" s="13"/>
      <c r="C10" s="13"/>
      <c r="D10" s="13">
        <f>SUM(D7:D9)</f>
        <v>64000</v>
      </c>
      <c r="E10" s="13">
        <f>SUM(E7:E9)</f>
        <v>11000</v>
      </c>
      <c r="F10" s="13">
        <f>SUM(F7:F9)</f>
        <v>13000</v>
      </c>
      <c r="G10" s="13">
        <f>'BUDSJETT 2023'!M6</f>
        <v>42237</v>
      </c>
      <c r="H10" s="13">
        <v>15500</v>
      </c>
    </row>
    <row r="11" spans="1:8">
      <c r="A11" s="12"/>
    </row>
    <row r="12" spans="1:8">
      <c r="A12" s="17" t="s">
        <v>124</v>
      </c>
      <c r="B12" s="17"/>
      <c r="C12" s="17"/>
      <c r="D12" s="17">
        <v>0</v>
      </c>
      <c r="E12" s="17">
        <v>25000</v>
      </c>
      <c r="F12">
        <v>20000</v>
      </c>
    </row>
    <row r="13" spans="1:8">
      <c r="A13" s="17" t="s">
        <v>125</v>
      </c>
      <c r="B13" s="17"/>
      <c r="C13" s="17"/>
      <c r="D13" s="17">
        <v>10000</v>
      </c>
      <c r="E13" s="17"/>
    </row>
    <row r="14" spans="1:8">
      <c r="A14" s="17" t="s">
        <v>86</v>
      </c>
      <c r="B14" s="17"/>
      <c r="C14" s="17"/>
      <c r="D14" s="17">
        <v>20000</v>
      </c>
      <c r="E14" s="17"/>
    </row>
    <row r="15" spans="1:8">
      <c r="A15" s="17"/>
      <c r="B15" s="17"/>
      <c r="C15" s="17"/>
      <c r="D15" s="17"/>
      <c r="E15" s="17"/>
    </row>
    <row r="16" spans="1:8">
      <c r="A16" s="14" t="s">
        <v>6</v>
      </c>
      <c r="B16" s="19"/>
      <c r="C16" s="19"/>
      <c r="D16" s="19">
        <f>SUM(D12:D15)</f>
        <v>30000</v>
      </c>
      <c r="E16" s="19">
        <f>SUM(E12:E12)</f>
        <v>25000</v>
      </c>
      <c r="F16" s="19">
        <f>SUM(F12:F12)</f>
        <v>20000</v>
      </c>
      <c r="G16" s="13">
        <f>'BUDSJETT 2023'!M7</f>
        <v>64622</v>
      </c>
      <c r="H16" s="19">
        <v>54869</v>
      </c>
    </row>
    <row r="17" spans="1:8">
      <c r="A17" s="9"/>
      <c r="B17" s="12"/>
      <c r="C17" s="12"/>
      <c r="D17" s="12"/>
      <c r="E17" s="12"/>
      <c r="F17" s="12"/>
      <c r="G17" s="12"/>
      <c r="H17" s="12"/>
    </row>
    <row r="18" spans="1:8">
      <c r="A18" s="1" t="s">
        <v>86</v>
      </c>
      <c r="B18" s="12"/>
      <c r="C18" s="12"/>
      <c r="D18" s="12">
        <v>15000</v>
      </c>
      <c r="E18" s="12"/>
      <c r="F18" s="12"/>
      <c r="G18" s="12"/>
      <c r="H18" s="12"/>
    </row>
    <row r="19" spans="1:8">
      <c r="A19" s="9"/>
      <c r="B19" s="12"/>
      <c r="C19" s="12"/>
      <c r="D19" s="12"/>
      <c r="E19" s="12"/>
      <c r="F19" s="12"/>
      <c r="G19" s="12"/>
      <c r="H19" s="12"/>
    </row>
    <row r="20" spans="1:8">
      <c r="A20" s="14" t="s">
        <v>7</v>
      </c>
      <c r="B20" s="13"/>
      <c r="C20" s="13"/>
      <c r="D20" s="16">
        <f>SUM(D18:D19)</f>
        <v>15000</v>
      </c>
      <c r="E20" s="16">
        <v>20000</v>
      </c>
      <c r="F20" s="13">
        <v>23000</v>
      </c>
      <c r="G20" s="13">
        <f>'BUDSJETT 2023'!M8</f>
        <v>20875</v>
      </c>
      <c r="H20" s="13">
        <v>16323</v>
      </c>
    </row>
    <row r="21" spans="1:8">
      <c r="A21" s="9"/>
      <c r="D21" s="17"/>
      <c r="E21" s="17"/>
    </row>
    <row r="22" spans="1:8">
      <c r="A22" s="1" t="s">
        <v>86</v>
      </c>
      <c r="D22" s="17">
        <v>45000</v>
      </c>
      <c r="E22" s="17"/>
    </row>
    <row r="23" spans="1:8">
      <c r="A23" s="9"/>
      <c r="D23" s="17"/>
      <c r="E23" s="17"/>
    </row>
    <row r="24" spans="1:8">
      <c r="A24" s="14" t="s">
        <v>8</v>
      </c>
      <c r="B24" s="13"/>
      <c r="C24" s="13"/>
      <c r="D24" s="16">
        <f>SUM(D22:D23)</f>
        <v>45000</v>
      </c>
      <c r="E24" s="16">
        <v>35000</v>
      </c>
      <c r="F24" s="13">
        <v>30000</v>
      </c>
      <c r="G24" s="13">
        <f>'BUDSJETT 2023'!M9</f>
        <v>40500</v>
      </c>
      <c r="H24" s="13">
        <v>19300</v>
      </c>
    </row>
    <row r="25" spans="1:8">
      <c r="A25" s="9"/>
      <c r="D25" s="17"/>
      <c r="E25" s="17"/>
    </row>
    <row r="26" spans="1:8">
      <c r="A26" s="1" t="s">
        <v>86</v>
      </c>
      <c r="D26" s="17">
        <v>8000</v>
      </c>
      <c r="E26" s="17"/>
    </row>
    <row r="27" spans="1:8">
      <c r="A27" s="9"/>
      <c r="D27" s="17"/>
      <c r="E27" s="17"/>
    </row>
    <row r="28" spans="1:8">
      <c r="A28" s="14" t="s">
        <v>9</v>
      </c>
      <c r="B28" s="13"/>
      <c r="C28" s="13"/>
      <c r="D28" s="16">
        <f>SUM(D26:D27)</f>
        <v>8000</v>
      </c>
      <c r="E28" s="16">
        <v>4000</v>
      </c>
      <c r="F28" s="13">
        <v>7000</v>
      </c>
      <c r="G28" s="13">
        <f>'BUDSJETT 2023'!M10</f>
        <v>4325</v>
      </c>
      <c r="H28" s="13">
        <v>10200</v>
      </c>
    </row>
    <row r="29" spans="1:8">
      <c r="A29" s="9"/>
      <c r="D29" s="17"/>
      <c r="E29" s="17"/>
    </row>
    <row r="30" spans="1:8">
      <c r="A30" s="9"/>
    </row>
    <row r="31" spans="1:8" ht="13.5" customHeight="1">
      <c r="A31" s="48" t="s">
        <v>10</v>
      </c>
      <c r="B31" s="48"/>
      <c r="C31" s="48"/>
      <c r="D31" s="48">
        <f>D43+D57+D71+D83+D96</f>
        <v>-247900</v>
      </c>
    </row>
    <row r="32" spans="1:8">
      <c r="A32" s="18"/>
      <c r="B32" s="17"/>
      <c r="C32" s="17"/>
      <c r="D32" s="17"/>
      <c r="E32" s="17"/>
    </row>
    <row r="33" spans="1:8">
      <c r="A33" s="50" t="s">
        <v>11</v>
      </c>
      <c r="B33" s="17"/>
      <c r="C33" s="17"/>
      <c r="D33" s="17"/>
      <c r="E33" s="17"/>
    </row>
    <row r="34" spans="1:8">
      <c r="A34" s="17" t="s">
        <v>72</v>
      </c>
      <c r="B34" s="17"/>
      <c r="C34" s="17"/>
      <c r="D34" s="17">
        <v>-25000</v>
      </c>
      <c r="E34" s="17">
        <v>-100</v>
      </c>
      <c r="F34">
        <v>-100</v>
      </c>
    </row>
    <row r="35" spans="1:8">
      <c r="A35" s="17" t="s">
        <v>102</v>
      </c>
      <c r="B35" s="17"/>
      <c r="C35" s="17"/>
      <c r="D35" s="17">
        <v>-8000</v>
      </c>
      <c r="E35" s="17">
        <v>-12000</v>
      </c>
      <c r="F35">
        <f>ROUND((-12700*1.15*0.8),-2)</f>
        <v>-11700</v>
      </c>
    </row>
    <row r="36" spans="1:8">
      <c r="A36" s="17" t="s">
        <v>63</v>
      </c>
      <c r="B36" s="17"/>
      <c r="C36" s="17"/>
      <c r="D36" s="17">
        <v>-2000</v>
      </c>
      <c r="E36" s="17">
        <v>-8000</v>
      </c>
      <c r="F36">
        <v>-8000</v>
      </c>
    </row>
    <row r="37" spans="1:8">
      <c r="A37" s="17" t="s">
        <v>98</v>
      </c>
      <c r="B37" s="17"/>
      <c r="C37" s="17"/>
      <c r="D37" s="17">
        <v>-2000</v>
      </c>
      <c r="E37" s="17">
        <v>-1000</v>
      </c>
      <c r="F37">
        <v>-500</v>
      </c>
    </row>
    <row r="38" spans="1:8">
      <c r="A38" s="17" t="s">
        <v>100</v>
      </c>
      <c r="B38" s="17"/>
      <c r="C38" s="17"/>
      <c r="D38" s="17">
        <v>-3000</v>
      </c>
      <c r="E38" s="17"/>
    </row>
    <row r="39" spans="1:8">
      <c r="A39" s="17" t="s">
        <v>99</v>
      </c>
      <c r="B39" s="17"/>
      <c r="C39" s="17"/>
      <c r="D39" s="17">
        <v>-10000</v>
      </c>
      <c r="E39" s="17"/>
    </row>
    <row r="40" spans="1:8">
      <c r="A40" s="17" t="s">
        <v>101</v>
      </c>
      <c r="B40" s="17"/>
      <c r="C40" s="17"/>
      <c r="D40" s="17">
        <v>-10000</v>
      </c>
      <c r="E40" s="17"/>
    </row>
    <row r="41" spans="1:8">
      <c r="A41" s="17"/>
      <c r="B41" s="17"/>
      <c r="C41" s="17"/>
      <c r="E41" s="17"/>
    </row>
    <row r="42" spans="1:8">
      <c r="A42" s="12"/>
    </row>
    <row r="43" spans="1:8">
      <c r="A43" s="48" t="s">
        <v>11</v>
      </c>
      <c r="B43" s="49"/>
      <c r="C43" s="49"/>
      <c r="D43" s="49">
        <f>SUM(D32:D42)</f>
        <v>-60000</v>
      </c>
      <c r="E43" s="13">
        <f>SUM(E32:E42)</f>
        <v>-21100</v>
      </c>
      <c r="F43" s="13">
        <f>SUM(F32:F42)</f>
        <v>-20300</v>
      </c>
      <c r="G43" s="13">
        <f>'BUDSJETT 2023'!M13</f>
        <v>-134710</v>
      </c>
      <c r="H43" s="13">
        <v>-37877</v>
      </c>
    </row>
    <row r="44" spans="1:8">
      <c r="A44" s="9"/>
    </row>
    <row r="45" spans="1:8">
      <c r="A45" s="9" t="s">
        <v>12</v>
      </c>
    </row>
    <row r="46" spans="1:8">
      <c r="A46" s="17" t="s">
        <v>103</v>
      </c>
      <c r="B46" s="17"/>
      <c r="C46" s="17"/>
      <c r="D46" s="40">
        <v>-1900</v>
      </c>
      <c r="E46" s="17">
        <v>-4000</v>
      </c>
      <c r="F46">
        <v>-3800</v>
      </c>
    </row>
    <row r="47" spans="1:8">
      <c r="A47" s="17" t="s">
        <v>104</v>
      </c>
      <c r="B47" s="17"/>
      <c r="C47" s="17"/>
      <c r="D47" s="17">
        <v>-13000</v>
      </c>
      <c r="E47" s="39">
        <v>-1500</v>
      </c>
      <c r="F47">
        <v>-1400</v>
      </c>
    </row>
    <row r="48" spans="1:8">
      <c r="A48" s="17" t="s">
        <v>102</v>
      </c>
      <c r="B48" s="17"/>
      <c r="C48" s="17"/>
      <c r="D48" s="17">
        <v>-5000</v>
      </c>
      <c r="E48" s="17">
        <v>-13000</v>
      </c>
      <c r="F48">
        <f>ROUND((-14700*1.15*0.8),-2)</f>
        <v>-13500</v>
      </c>
    </row>
    <row r="49" spans="1:8">
      <c r="A49" s="17" t="s">
        <v>63</v>
      </c>
      <c r="B49" s="17"/>
      <c r="C49" s="17"/>
      <c r="D49" s="17">
        <v>-2500</v>
      </c>
      <c r="E49" s="17">
        <v>-1500</v>
      </c>
      <c r="F49">
        <v>-4000</v>
      </c>
    </row>
    <row r="50" spans="1:8">
      <c r="A50" s="17" t="s">
        <v>105</v>
      </c>
      <c r="B50" s="17"/>
      <c r="C50" s="17"/>
      <c r="D50" s="17">
        <v>-2000</v>
      </c>
      <c r="E50" s="17">
        <v>-1500</v>
      </c>
      <c r="F50">
        <v>-500</v>
      </c>
    </row>
    <row r="51" spans="1:8">
      <c r="A51" s="17" t="s">
        <v>64</v>
      </c>
      <c r="B51" s="17"/>
      <c r="C51" s="17"/>
      <c r="D51" s="17"/>
      <c r="E51" s="17">
        <v>-2000</v>
      </c>
      <c r="F51">
        <v>-1500</v>
      </c>
    </row>
    <row r="52" spans="1:8">
      <c r="A52" s="40" t="s">
        <v>127</v>
      </c>
      <c r="B52" s="17"/>
      <c r="C52" s="17"/>
      <c r="D52" s="17">
        <v>-20000</v>
      </c>
      <c r="E52" s="17"/>
    </row>
    <row r="53" spans="1:8">
      <c r="A53" s="17" t="s">
        <v>98</v>
      </c>
      <c r="D53" s="17">
        <v>-1000</v>
      </c>
      <c r="E53" s="17"/>
      <c r="F53">
        <v>-9000</v>
      </c>
    </row>
    <row r="54" spans="1:8">
      <c r="A54" s="40" t="s">
        <v>128</v>
      </c>
      <c r="D54" s="17">
        <v>-10000</v>
      </c>
      <c r="E54" s="17">
        <v>-6000</v>
      </c>
    </row>
    <row r="55" spans="1:8">
      <c r="A55" s="40" t="s">
        <v>129</v>
      </c>
      <c r="D55" s="17">
        <v>-15000</v>
      </c>
      <c r="E55" s="17">
        <v>-7000</v>
      </c>
    </row>
    <row r="56" spans="1:8">
      <c r="A56" s="40" t="s">
        <v>130</v>
      </c>
      <c r="D56" s="17">
        <v>-5000</v>
      </c>
    </row>
    <row r="57" spans="1:8">
      <c r="A57" s="14" t="s">
        <v>12</v>
      </c>
      <c r="B57" s="13"/>
      <c r="C57" s="13"/>
      <c r="D57" s="13">
        <f>SUM(D46:D56)</f>
        <v>-75400</v>
      </c>
      <c r="E57" s="13">
        <f>SUM(E46:E55)</f>
        <v>-36500</v>
      </c>
      <c r="F57" s="13">
        <f>SUM(F46:F55)</f>
        <v>-33700</v>
      </c>
      <c r="G57" s="13">
        <f>'BUDSJETT 2023'!M14</f>
        <v>-26305</v>
      </c>
      <c r="H57" s="13">
        <v>-42379</v>
      </c>
    </row>
    <row r="59" spans="1:8">
      <c r="A59" s="9" t="s">
        <v>13</v>
      </c>
    </row>
    <row r="60" spans="1:8">
      <c r="A60" s="40" t="s">
        <v>131</v>
      </c>
      <c r="B60" s="17"/>
      <c r="C60" s="17"/>
      <c r="D60" s="17">
        <v>-4000</v>
      </c>
      <c r="E60" s="17">
        <v>-1500</v>
      </c>
      <c r="F60">
        <v>-800</v>
      </c>
    </row>
    <row r="61" spans="1:8">
      <c r="A61" s="40" t="s">
        <v>132</v>
      </c>
      <c r="B61" s="17"/>
      <c r="C61" s="17"/>
      <c r="D61" s="17">
        <v>-5000</v>
      </c>
      <c r="E61" s="17">
        <v>-500</v>
      </c>
      <c r="F61">
        <v>-500</v>
      </c>
    </row>
    <row r="62" spans="1:8">
      <c r="A62" s="40" t="s">
        <v>113</v>
      </c>
      <c r="B62" s="17"/>
      <c r="C62" s="17"/>
      <c r="D62" s="17">
        <v>-2500</v>
      </c>
      <c r="E62" s="17"/>
    </row>
    <row r="63" spans="1:8">
      <c r="A63" s="17" t="s">
        <v>64</v>
      </c>
      <c r="B63" s="17"/>
      <c r="C63" s="17"/>
      <c r="D63" s="17"/>
      <c r="E63" s="17">
        <v>-4000</v>
      </c>
      <c r="F63">
        <v>-4000</v>
      </c>
    </row>
    <row r="64" spans="1:8">
      <c r="A64" s="40" t="s">
        <v>66</v>
      </c>
      <c r="B64" s="17"/>
      <c r="C64" s="17"/>
      <c r="D64" s="17">
        <v>-4000</v>
      </c>
      <c r="E64" s="17">
        <v>-800</v>
      </c>
      <c r="F64">
        <v>-800</v>
      </c>
    </row>
    <row r="65" spans="1:8">
      <c r="A65" s="17" t="s">
        <v>106</v>
      </c>
      <c r="B65" s="17"/>
      <c r="C65" s="17"/>
      <c r="D65" s="17">
        <v>-1000</v>
      </c>
      <c r="E65" s="17">
        <v>-2500</v>
      </c>
    </row>
    <row r="66" spans="1:8">
      <c r="A66" s="17" t="s">
        <v>133</v>
      </c>
      <c r="B66" s="17"/>
      <c r="C66" s="17"/>
      <c r="D66" s="17">
        <v>-7000</v>
      </c>
      <c r="E66" s="17"/>
    </row>
    <row r="67" spans="1:8">
      <c r="A67" s="40" t="s">
        <v>134</v>
      </c>
      <c r="B67" s="17"/>
      <c r="C67" s="17"/>
      <c r="D67" s="17">
        <v>-2500</v>
      </c>
      <c r="E67" s="17"/>
    </row>
    <row r="68" spans="1:8">
      <c r="A68" s="17" t="s">
        <v>98</v>
      </c>
      <c r="B68" s="17"/>
      <c r="C68" s="17"/>
      <c r="D68" s="17">
        <v>-2000</v>
      </c>
      <c r="E68" s="17"/>
    </row>
    <row r="69" spans="1:8">
      <c r="A69" s="40" t="s">
        <v>135</v>
      </c>
      <c r="B69" s="17"/>
      <c r="C69" s="17"/>
      <c r="D69" s="17">
        <v>-35000</v>
      </c>
    </row>
    <row r="70" spans="1:8">
      <c r="A70" s="44" t="s">
        <v>136</v>
      </c>
      <c r="D70" s="17">
        <v>-1500</v>
      </c>
    </row>
    <row r="71" spans="1:8">
      <c r="A71" s="14" t="s">
        <v>13</v>
      </c>
      <c r="B71" s="13"/>
      <c r="C71" s="13"/>
      <c r="D71" s="13">
        <f>SUM(D60:D70)</f>
        <v>-64500</v>
      </c>
      <c r="E71" s="13">
        <f>SUM(E60:E69)</f>
        <v>-9300</v>
      </c>
      <c r="F71" s="13">
        <f>SUM(F60:F69)</f>
        <v>-6100</v>
      </c>
      <c r="G71" s="13">
        <f>'BUDSJETT 2023'!M15</f>
        <v>-44931</v>
      </c>
      <c r="H71" s="13">
        <v>-43317</v>
      </c>
    </row>
    <row r="72" spans="1:8">
      <c r="A72" s="9"/>
    </row>
    <row r="73" spans="1:8">
      <c r="A73" s="9" t="s">
        <v>14</v>
      </c>
    </row>
    <row r="74" spans="1:8">
      <c r="A74" s="17" t="s">
        <v>98</v>
      </c>
      <c r="B74" s="17"/>
      <c r="C74" s="17"/>
      <c r="D74" s="17">
        <v>-3000</v>
      </c>
      <c r="E74" s="17">
        <v>-5400</v>
      </c>
      <c r="F74">
        <v>-5200</v>
      </c>
    </row>
    <row r="75" spans="1:8">
      <c r="A75" s="40" t="s">
        <v>137</v>
      </c>
      <c r="B75" s="17"/>
      <c r="C75" s="17"/>
      <c r="D75" s="17">
        <v>-1000</v>
      </c>
      <c r="E75" s="17"/>
    </row>
    <row r="76" spans="1:8">
      <c r="A76" s="40" t="s">
        <v>138</v>
      </c>
      <c r="B76" s="17"/>
      <c r="C76" s="17"/>
      <c r="D76" s="17">
        <v>-200</v>
      </c>
      <c r="E76" s="17">
        <v>-800</v>
      </c>
      <c r="F76">
        <v>-900</v>
      </c>
    </row>
    <row r="77" spans="1:8">
      <c r="A77" s="17" t="s">
        <v>139</v>
      </c>
      <c r="B77" s="17"/>
      <c r="C77" s="17"/>
      <c r="D77" s="17">
        <v>-2000</v>
      </c>
      <c r="E77" s="17">
        <v>-500</v>
      </c>
      <c r="F77">
        <v>-500</v>
      </c>
    </row>
    <row r="78" spans="1:8">
      <c r="A78" s="17" t="s">
        <v>64</v>
      </c>
      <c r="B78" s="17"/>
      <c r="C78" s="17"/>
      <c r="D78" s="17"/>
      <c r="E78" s="17">
        <v>-500</v>
      </c>
      <c r="F78">
        <v>-500</v>
      </c>
    </row>
    <row r="79" spans="1:8">
      <c r="A79" s="40" t="s">
        <v>140</v>
      </c>
      <c r="B79" s="17"/>
      <c r="C79" s="17"/>
      <c r="D79" s="17">
        <v>-5000</v>
      </c>
      <c r="E79" s="17"/>
    </row>
    <row r="80" spans="1:8">
      <c r="A80" s="17" t="s">
        <v>106</v>
      </c>
      <c r="B80" s="17"/>
      <c r="C80" s="17"/>
      <c r="D80" s="17">
        <v>-1500</v>
      </c>
      <c r="E80" s="17">
        <v>-4500</v>
      </c>
      <c r="F80">
        <v>-4000</v>
      </c>
    </row>
    <row r="81" spans="1:8">
      <c r="A81" s="40" t="s">
        <v>141</v>
      </c>
      <c r="B81" s="17"/>
      <c r="C81" s="17"/>
      <c r="D81" s="17">
        <v>-3000</v>
      </c>
      <c r="E81" s="17"/>
      <c r="F81">
        <v>-10000</v>
      </c>
    </row>
    <row r="82" spans="1:8">
      <c r="A82" s="40" t="s">
        <v>142</v>
      </c>
      <c r="B82" s="17"/>
      <c r="C82" s="17"/>
      <c r="D82" s="17">
        <v>-10000</v>
      </c>
    </row>
    <row r="83" spans="1:8">
      <c r="A83" s="14" t="s">
        <v>14</v>
      </c>
      <c r="B83" s="13"/>
      <c r="C83" s="13"/>
      <c r="D83" s="13">
        <f>SUM(D74:D82)</f>
        <v>-25700</v>
      </c>
      <c r="E83" s="13">
        <f>SUM(E74:E82)</f>
        <v>-11700</v>
      </c>
      <c r="F83" s="13">
        <f>SUM(F74:F82)</f>
        <v>-21100</v>
      </c>
      <c r="G83" s="13">
        <f>'BUDSJETT 2023'!M16</f>
        <v>-31869</v>
      </c>
      <c r="H83" s="13">
        <v>-53249</v>
      </c>
    </row>
    <row r="84" spans="1:8">
      <c r="A84" s="9"/>
    </row>
    <row r="85" spans="1:8">
      <c r="A85" s="9" t="s">
        <v>15</v>
      </c>
    </row>
    <row r="86" spans="1:8">
      <c r="A86" s="40" t="s">
        <v>131</v>
      </c>
      <c r="B86" s="17"/>
      <c r="C86" s="17"/>
      <c r="D86" s="17">
        <v>-400</v>
      </c>
      <c r="E86" s="17">
        <v>-2500</v>
      </c>
      <c r="F86">
        <v>-2500</v>
      </c>
    </row>
    <row r="87" spans="1:8">
      <c r="A87" s="40" t="s">
        <v>65</v>
      </c>
      <c r="B87" s="17"/>
      <c r="C87" s="17"/>
      <c r="D87" s="17">
        <v>-200</v>
      </c>
      <c r="E87" s="17">
        <v>-500</v>
      </c>
      <c r="F87">
        <v>-500</v>
      </c>
    </row>
    <row r="88" spans="1:8">
      <c r="A88" s="17" t="s">
        <v>63</v>
      </c>
      <c r="B88" s="17"/>
      <c r="C88" s="17"/>
      <c r="D88" s="17">
        <v>-200</v>
      </c>
      <c r="E88" s="17">
        <v>0</v>
      </c>
    </row>
    <row r="89" spans="1:8">
      <c r="A89" s="17" t="s">
        <v>64</v>
      </c>
      <c r="B89" s="17"/>
      <c r="C89" s="17"/>
      <c r="D89" s="17"/>
      <c r="E89" s="17">
        <v>-500</v>
      </c>
      <c r="F89">
        <v>-500</v>
      </c>
    </row>
    <row r="90" spans="1:8">
      <c r="A90" s="40" t="s">
        <v>66</v>
      </c>
      <c r="B90" s="17"/>
      <c r="C90" s="17"/>
      <c r="D90" s="17">
        <v>-4000</v>
      </c>
      <c r="E90" s="17"/>
    </row>
    <row r="91" spans="1:8">
      <c r="A91" s="17" t="s">
        <v>98</v>
      </c>
      <c r="B91" s="17"/>
      <c r="C91" s="17"/>
      <c r="D91" s="17">
        <v>-1000</v>
      </c>
      <c r="E91" s="17">
        <v>-4000</v>
      </c>
      <c r="F91">
        <v>-4000</v>
      </c>
    </row>
    <row r="92" spans="1:8">
      <c r="A92" s="40" t="s">
        <v>143</v>
      </c>
      <c r="B92" s="17"/>
      <c r="C92" s="17"/>
      <c r="D92" s="17">
        <v>-10000</v>
      </c>
      <c r="E92" s="17">
        <v>-3000</v>
      </c>
    </row>
    <row r="93" spans="1:8">
      <c r="A93" s="40" t="s">
        <v>144</v>
      </c>
      <c r="B93" s="17"/>
      <c r="C93" s="17"/>
      <c r="D93" s="17">
        <v>-5000</v>
      </c>
    </row>
    <row r="94" spans="1:8">
      <c r="A94" s="17" t="s">
        <v>107</v>
      </c>
      <c r="D94" s="17">
        <v>-1500</v>
      </c>
      <c r="E94" s="13">
        <f>SUM(E86:E93)</f>
        <v>-10500</v>
      </c>
      <c r="F94" s="13">
        <f>SUM(F86:F93)</f>
        <v>-7500</v>
      </c>
      <c r="G94" s="13">
        <f>'BUDSJETT 2023'!M17</f>
        <v>-13963</v>
      </c>
      <c r="H94" s="13">
        <v>-11183</v>
      </c>
    </row>
    <row r="95" spans="1:8">
      <c r="A95" s="9"/>
      <c r="E95" s="13"/>
      <c r="F95" s="13"/>
      <c r="G95" s="13"/>
      <c r="H95" s="13"/>
    </row>
    <row r="96" spans="1:8">
      <c r="A96" s="47" t="s">
        <v>15</v>
      </c>
      <c r="B96" s="14"/>
      <c r="C96" s="14"/>
      <c r="D96" s="14">
        <f>SUM(D86:D95)</f>
        <v>-22300</v>
      </c>
      <c r="E96" s="13"/>
      <c r="F96" s="13"/>
      <c r="G96" s="13"/>
      <c r="H96" s="13"/>
    </row>
    <row r="97" spans="1:8">
      <c r="A97" s="9"/>
    </row>
    <row r="98" spans="1:8">
      <c r="A98" s="51" t="s">
        <v>16</v>
      </c>
      <c r="B98" s="34"/>
      <c r="C98" s="34"/>
      <c r="D98" s="15">
        <f>D31+D5</f>
        <v>-85900</v>
      </c>
      <c r="E98" s="15" t="e">
        <f>E5+E10+E16+E20+E24+E28+#REF!+E43+E57+E71+E83+E94</f>
        <v>#REF!</v>
      </c>
      <c r="F98" s="15" t="e">
        <f>F5+F10+F16+F20+F24+F28+#REF!+F43+F57+F71+F83+F94</f>
        <v>#REF!</v>
      </c>
      <c r="G98" s="15">
        <f>SUM(G5:G94)</f>
        <v>-79219</v>
      </c>
      <c r="H98" s="15">
        <f>SUM(H5:H94)</f>
        <v>-71813</v>
      </c>
    </row>
    <row r="104" spans="1:8">
      <c r="A104" s="1"/>
      <c r="B104" s="1"/>
      <c r="C104" s="1"/>
      <c r="D104" s="1"/>
      <c r="E104" s="1"/>
      <c r="F104" s="1"/>
      <c r="G104" s="1"/>
      <c r="H104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4" spans="1:1">
      <c r="A114" s="1"/>
    </row>
  </sheetData>
  <printOptions gridLines="1"/>
  <pageMargins left="0.78740157499999996" right="0.78740157499999996" top="0.984251969" bottom="0.984251969" header="0.5" footer="0.5"/>
  <pageSetup paperSize="9" scale="55" orientation="portrait" r:id="rId1"/>
  <headerFooter alignWithMargins="0">
    <oddHeader>&amp;A</oddHeader>
    <oddFooter>Side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J5" sqref="J5"/>
    </sheetView>
  </sheetViews>
  <sheetFormatPr baseColWidth="10" defaultColWidth="9.140625" defaultRowHeight="12.75"/>
  <cols>
    <col min="1" max="1" width="29.28515625" customWidth="1"/>
    <col min="2" max="4" width="9.140625" customWidth="1"/>
    <col min="5" max="5" width="9.140625" hidden="1" customWidth="1"/>
    <col min="6" max="6" width="9" hidden="1" customWidth="1"/>
    <col min="7" max="8" width="9.140625" hidden="1" customWidth="1"/>
    <col min="9" max="9" width="9.140625" customWidth="1"/>
    <col min="10" max="10" width="29.85546875" customWidth="1"/>
    <col min="11" max="11" width="18.5703125" customWidth="1"/>
  </cols>
  <sheetData>
    <row r="1" spans="1:11" ht="15.75">
      <c r="A1" s="5" t="s">
        <v>35</v>
      </c>
      <c r="B1" s="6"/>
      <c r="C1" s="6"/>
      <c r="D1" s="6"/>
      <c r="E1" s="6"/>
      <c r="F1" s="6"/>
      <c r="G1" s="6"/>
      <c r="H1" s="6"/>
    </row>
    <row r="2" spans="1:11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1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</row>
    <row r="5" spans="1:11">
      <c r="A5" s="18" t="s">
        <v>67</v>
      </c>
      <c r="B5" s="17"/>
      <c r="C5" s="17"/>
      <c r="D5" s="17">
        <v>120000</v>
      </c>
      <c r="E5" s="17">
        <v>90200</v>
      </c>
      <c r="F5">
        <v>70000</v>
      </c>
    </row>
    <row r="6" spans="1:11">
      <c r="A6" s="18" t="s">
        <v>68</v>
      </c>
      <c r="B6" s="17"/>
      <c r="C6" s="17"/>
      <c r="D6" s="17">
        <v>8000</v>
      </c>
      <c r="E6" s="17"/>
      <c r="F6">
        <v>25000</v>
      </c>
    </row>
    <row r="7" spans="1:11">
      <c r="A7" s="18" t="s">
        <v>69</v>
      </c>
      <c r="B7" s="17"/>
      <c r="C7" s="17"/>
      <c r="D7" s="17">
        <v>5000</v>
      </c>
      <c r="E7" s="17">
        <v>5000</v>
      </c>
      <c r="F7">
        <v>9000</v>
      </c>
    </row>
    <row r="8" spans="1:11">
      <c r="A8" s="17" t="s">
        <v>114</v>
      </c>
      <c r="B8" s="17"/>
      <c r="C8" s="17"/>
      <c r="D8" s="17">
        <v>30000</v>
      </c>
      <c r="E8" s="17"/>
      <c r="F8">
        <v>35000</v>
      </c>
    </row>
    <row r="9" spans="1:11" ht="12" customHeight="1">
      <c r="A9" s="17"/>
      <c r="B9" s="17"/>
      <c r="C9" s="17"/>
      <c r="D9" s="17"/>
      <c r="E9" s="17"/>
    </row>
    <row r="10" spans="1:11" ht="15">
      <c r="A10" s="14" t="s">
        <v>17</v>
      </c>
      <c r="B10" s="13"/>
      <c r="C10" s="13"/>
      <c r="D10" s="13">
        <f>SUM(D5:D9)</f>
        <v>163000</v>
      </c>
      <c r="E10" s="13">
        <f>SUM(E5:E9)</f>
        <v>95200</v>
      </c>
      <c r="F10" s="13">
        <f>SUM(F5:F9)</f>
        <v>139000</v>
      </c>
      <c r="G10" s="13">
        <f>'BUDSJETT 2023'!M21</f>
        <v>105140</v>
      </c>
      <c r="H10" s="13">
        <v>111380</v>
      </c>
      <c r="K10" s="37"/>
    </row>
    <row r="11" spans="1:11" ht="15">
      <c r="K11" s="37"/>
    </row>
    <row r="12" spans="1:11" ht="15">
      <c r="A12" s="18" t="s">
        <v>71</v>
      </c>
      <c r="B12" s="17"/>
      <c r="C12" s="17"/>
      <c r="D12" s="17">
        <v>-8000</v>
      </c>
      <c r="E12" s="17">
        <v>-9000</v>
      </c>
      <c r="F12">
        <v>-35000</v>
      </c>
      <c r="K12" s="37"/>
    </row>
    <row r="13" spans="1:11" ht="15">
      <c r="A13" s="17" t="s">
        <v>97</v>
      </c>
      <c r="B13" s="17"/>
      <c r="C13" s="17"/>
      <c r="D13" s="17">
        <v>-35000</v>
      </c>
      <c r="E13" s="17"/>
      <c r="K13" s="37"/>
    </row>
    <row r="14" spans="1:11" ht="15">
      <c r="A14" s="18" t="s">
        <v>73</v>
      </c>
      <c r="B14" s="17"/>
      <c r="C14" s="17"/>
      <c r="D14" s="17">
        <v>-30000</v>
      </c>
      <c r="E14" s="17">
        <v>-5000</v>
      </c>
      <c r="F14">
        <v>-8000</v>
      </c>
      <c r="K14" s="37"/>
    </row>
    <row r="15" spans="1:11">
      <c r="A15" s="17" t="s">
        <v>95</v>
      </c>
      <c r="B15" s="17"/>
      <c r="C15" s="17"/>
      <c r="D15" s="17">
        <v>-50000</v>
      </c>
      <c r="E15" s="17"/>
      <c r="F15">
        <v>-1500</v>
      </c>
    </row>
    <row r="16" spans="1:11">
      <c r="A16" s="18" t="s">
        <v>70</v>
      </c>
      <c r="B16" s="17"/>
      <c r="C16" s="17"/>
      <c r="D16" s="17">
        <v>-5000</v>
      </c>
      <c r="E16" s="17"/>
    </row>
    <row r="17" spans="1:8">
      <c r="A17" s="18"/>
      <c r="B17" s="17"/>
      <c r="C17" s="17"/>
      <c r="E17" s="17"/>
      <c r="F17">
        <v>-2000</v>
      </c>
    </row>
    <row r="18" spans="1:8">
      <c r="A18" s="14" t="s">
        <v>18</v>
      </c>
      <c r="B18" s="13"/>
      <c r="C18" s="13"/>
      <c r="D18" s="13">
        <f>SUM(D12:D16)</f>
        <v>-128000</v>
      </c>
      <c r="E18" s="13">
        <f>SUM(E12:E17)</f>
        <v>-14000</v>
      </c>
      <c r="F18" s="13">
        <f>SUM(F12:F17)</f>
        <v>-46500</v>
      </c>
      <c r="G18" s="13">
        <f>'BUDSJETT 2023'!M22</f>
        <v>-107021</v>
      </c>
      <c r="H18" s="13">
        <v>-83464</v>
      </c>
    </row>
    <row r="20" spans="1:8">
      <c r="A20" s="35"/>
      <c r="B20" s="2"/>
      <c r="C20" s="2"/>
      <c r="D20" s="2"/>
      <c r="E20" s="2"/>
      <c r="F20" s="2"/>
      <c r="G20" s="2"/>
      <c r="H20" s="2"/>
    </row>
    <row r="21" spans="1:8">
      <c r="A21" s="15" t="s">
        <v>19</v>
      </c>
      <c r="B21" s="15"/>
      <c r="C21" s="15"/>
      <c r="D21" s="15">
        <f>D10+D18</f>
        <v>35000</v>
      </c>
      <c r="E21" s="15" t="e">
        <f>E10+E18+#REF!+#REF!</f>
        <v>#REF!</v>
      </c>
      <c r="F21" s="15" t="e">
        <f>F10+F18+#REF!+#REF!</f>
        <v>#REF!</v>
      </c>
      <c r="G21" s="15">
        <f>SUM(G10:G19)</f>
        <v>-1881</v>
      </c>
      <c r="H21" s="15">
        <f>SUM(H10:H19)</f>
        <v>27916</v>
      </c>
    </row>
  </sheetData>
  <printOptions gridLines="1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>
      <selection activeCell="J8" sqref="J8"/>
    </sheetView>
  </sheetViews>
  <sheetFormatPr baseColWidth="10" defaultColWidth="9.140625" defaultRowHeight="12.75"/>
  <cols>
    <col min="1" max="1" width="26.85546875" customWidth="1"/>
    <col min="5" max="8" width="0" hidden="1" customWidth="1"/>
  </cols>
  <sheetData>
    <row r="1" spans="1:11" ht="15.75">
      <c r="A1" s="5" t="s">
        <v>35</v>
      </c>
      <c r="B1" s="6"/>
      <c r="C1" s="6"/>
      <c r="D1" s="6"/>
      <c r="E1" s="6"/>
      <c r="F1" s="6"/>
      <c r="G1" s="6"/>
      <c r="H1" s="6"/>
    </row>
    <row r="2" spans="1:11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1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  <c r="I3" s="41"/>
      <c r="J3" s="41"/>
      <c r="K3" s="41"/>
    </row>
    <row r="5" spans="1:11">
      <c r="A5" s="9" t="s">
        <v>20</v>
      </c>
      <c r="D5" s="17"/>
      <c r="E5" s="17"/>
      <c r="I5" s="41"/>
    </row>
    <row r="6" spans="1:11">
      <c r="A6" s="18" t="s">
        <v>74</v>
      </c>
      <c r="B6" s="17"/>
      <c r="C6" s="17"/>
      <c r="D6" s="17">
        <v>25000</v>
      </c>
      <c r="E6" s="17">
        <v>16200</v>
      </c>
      <c r="F6">
        <v>16200</v>
      </c>
    </row>
    <row r="7" spans="1:11">
      <c r="A7" s="18" t="s">
        <v>75</v>
      </c>
      <c r="B7" s="17"/>
      <c r="C7" s="17"/>
      <c r="D7" s="17">
        <v>4000</v>
      </c>
      <c r="E7" s="17">
        <v>5000</v>
      </c>
      <c r="F7">
        <v>4000</v>
      </c>
      <c r="I7" s="41"/>
    </row>
    <row r="8" spans="1:11">
      <c r="A8" s="18" t="s">
        <v>76</v>
      </c>
      <c r="B8" s="18"/>
      <c r="C8" s="18"/>
      <c r="D8" s="18">
        <v>6000</v>
      </c>
      <c r="E8" s="18">
        <v>5000</v>
      </c>
      <c r="F8">
        <v>8000</v>
      </c>
      <c r="I8" s="41"/>
    </row>
    <row r="9" spans="1:11">
      <c r="A9" s="18" t="s">
        <v>77</v>
      </c>
      <c r="B9" s="18"/>
      <c r="C9" s="18"/>
      <c r="D9" s="18">
        <v>30000</v>
      </c>
      <c r="E9" s="18">
        <f>4*14*1800</f>
        <v>100800</v>
      </c>
      <c r="F9">
        <v>80000</v>
      </c>
      <c r="I9" s="41"/>
    </row>
    <row r="11" spans="1:11">
      <c r="A11" s="14" t="s">
        <v>20</v>
      </c>
      <c r="B11" s="14"/>
      <c r="C11" s="14"/>
      <c r="D11" s="14">
        <f>SUM(D6:D10)</f>
        <v>65000</v>
      </c>
      <c r="E11" s="14">
        <f>SUM(E6:E10)</f>
        <v>127000</v>
      </c>
      <c r="F11" s="14">
        <f>SUM(F6:F10)</f>
        <v>108200</v>
      </c>
      <c r="G11" s="14">
        <f>'BUDSJETT 2023'!M26</f>
        <v>25050</v>
      </c>
      <c r="H11" s="14">
        <v>18060</v>
      </c>
      <c r="I11" s="41"/>
    </row>
    <row r="13" spans="1:11">
      <c r="A13" s="9" t="s">
        <v>21</v>
      </c>
      <c r="B13" s="9"/>
      <c r="D13" s="17"/>
      <c r="E13" s="17"/>
      <c r="I13" s="41"/>
    </row>
    <row r="14" spans="1:11">
      <c r="A14" s="18" t="s">
        <v>74</v>
      </c>
      <c r="B14" s="17"/>
      <c r="C14" s="17"/>
      <c r="D14" s="17">
        <v>-10000</v>
      </c>
      <c r="E14" s="17">
        <v>-7000</v>
      </c>
      <c r="F14">
        <v>-7000</v>
      </c>
    </row>
    <row r="15" spans="1:11">
      <c r="A15" s="18" t="s">
        <v>75</v>
      </c>
      <c r="B15" s="17"/>
      <c r="C15" s="17"/>
      <c r="D15" s="17">
        <v>-2000</v>
      </c>
      <c r="E15" s="17">
        <v>-3000</v>
      </c>
      <c r="F15">
        <v>-2500</v>
      </c>
      <c r="I15" s="41"/>
    </row>
    <row r="16" spans="1:11">
      <c r="A16" s="18" t="s">
        <v>77</v>
      </c>
      <c r="B16" s="18"/>
      <c r="C16" s="18"/>
      <c r="D16" s="18">
        <v>-18000</v>
      </c>
      <c r="E16" s="18">
        <f>-4*12000-3*14*100</f>
        <v>-52200</v>
      </c>
      <c r="F16">
        <v>-50000</v>
      </c>
    </row>
    <row r="17" spans="1:8">
      <c r="A17" s="17" t="s">
        <v>83</v>
      </c>
      <c r="B17" s="18"/>
      <c r="C17" s="18"/>
      <c r="D17" s="40"/>
      <c r="E17" s="18">
        <v>-10000</v>
      </c>
      <c r="F17">
        <v>-10000</v>
      </c>
    </row>
    <row r="18" spans="1:8">
      <c r="A18" s="18"/>
      <c r="B18" s="18"/>
      <c r="C18" s="18"/>
      <c r="D18" s="18"/>
      <c r="E18" s="18">
        <v>-3000</v>
      </c>
    </row>
    <row r="19" spans="1:8">
      <c r="A19" s="12"/>
      <c r="B19" s="12"/>
      <c r="C19" s="12"/>
      <c r="D19" s="12"/>
      <c r="E19" s="12"/>
    </row>
    <row r="20" spans="1:8">
      <c r="A20" s="14" t="s">
        <v>21</v>
      </c>
      <c r="B20" s="14"/>
      <c r="C20" s="14"/>
      <c r="D20" s="14">
        <f>SUM(D14:D19)</f>
        <v>-30000</v>
      </c>
      <c r="E20" s="14">
        <f>SUM(E14:E19)</f>
        <v>-75200</v>
      </c>
      <c r="F20" s="14">
        <f>SUM(F14:F19)</f>
        <v>-69500</v>
      </c>
      <c r="G20" s="14">
        <f>'BUDSJETT 2023'!M27</f>
        <v>-9230</v>
      </c>
      <c r="H20" s="14">
        <v>-5561</v>
      </c>
    </row>
    <row r="22" spans="1:8">
      <c r="A22" s="15" t="s">
        <v>22</v>
      </c>
      <c r="B22" s="15"/>
      <c r="C22" s="15"/>
      <c r="D22" s="15">
        <f>D11+D20</f>
        <v>35000</v>
      </c>
      <c r="E22" s="15">
        <f>E11+E20</f>
        <v>51800</v>
      </c>
      <c r="F22" s="15">
        <f>F11+F20</f>
        <v>38700</v>
      </c>
      <c r="G22" s="15">
        <f>SUM(G11:G20)</f>
        <v>15820</v>
      </c>
      <c r="H22" s="15">
        <f>SUM(H11:H20)</f>
        <v>12499</v>
      </c>
    </row>
  </sheetData>
  <printOptions gridLines="1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Side &amp;P</oddFooter>
  </headerFooter>
  <ignoredErrors>
    <ignoredError sqref="D10:F13 E14:F14 E15:F15 E9:F9 E16:F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2"/>
  <sheetViews>
    <sheetView workbookViewId="0">
      <selection activeCell="K16" sqref="K16"/>
    </sheetView>
  </sheetViews>
  <sheetFormatPr baseColWidth="10" defaultColWidth="9.140625" defaultRowHeight="12.75"/>
  <cols>
    <col min="1" max="1" width="20.42578125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</row>
    <row r="5" spans="1:13">
      <c r="A5" t="s">
        <v>108</v>
      </c>
      <c r="B5" s="17"/>
      <c r="C5" s="17"/>
      <c r="D5" s="17">
        <v>30000</v>
      </c>
      <c r="E5" s="17"/>
    </row>
    <row r="6" spans="1:13">
      <c r="A6" t="s">
        <v>116</v>
      </c>
      <c r="B6" s="17"/>
      <c r="C6" s="17"/>
      <c r="D6" s="17">
        <v>5000</v>
      </c>
      <c r="E6" s="17"/>
      <c r="K6" s="17"/>
      <c r="L6" s="17"/>
      <c r="M6" s="17"/>
    </row>
    <row r="7" spans="1:13" ht="12.75" customHeight="1">
      <c r="A7" t="s">
        <v>85</v>
      </c>
      <c r="B7" s="17"/>
      <c r="C7" s="17"/>
      <c r="D7" s="17">
        <v>15000</v>
      </c>
      <c r="E7" s="17">
        <v>4000</v>
      </c>
      <c r="K7" s="17"/>
      <c r="L7" s="17"/>
      <c r="M7" s="17"/>
    </row>
    <row r="8" spans="1:13" ht="12.75" customHeight="1">
      <c r="A8" t="s">
        <v>118</v>
      </c>
      <c r="B8" s="17"/>
      <c r="C8" s="17"/>
      <c r="D8" s="17">
        <v>10000</v>
      </c>
      <c r="E8" s="17"/>
      <c r="K8" s="17"/>
      <c r="L8" s="17"/>
      <c r="M8" s="17"/>
    </row>
    <row r="9" spans="1:13" ht="12.75" customHeight="1">
      <c r="A9" s="40"/>
      <c r="B9" s="18"/>
      <c r="C9" s="18"/>
      <c r="D9" s="30"/>
      <c r="E9" s="18">
        <v>14000</v>
      </c>
      <c r="F9" s="12"/>
    </row>
    <row r="10" spans="1:13" ht="12.75" customHeight="1">
      <c r="A10" s="17"/>
      <c r="B10" s="17"/>
      <c r="C10" s="17"/>
      <c r="D10" s="17"/>
      <c r="E10" s="17"/>
    </row>
    <row r="11" spans="1:13">
      <c r="A11" s="14" t="s">
        <v>23</v>
      </c>
      <c r="B11" s="13"/>
      <c r="C11" s="13"/>
      <c r="D11" s="13">
        <f>SUM(D4:D10)</f>
        <v>60000</v>
      </c>
      <c r="E11" s="13">
        <f>SUM(E4:E10)</f>
        <v>18000</v>
      </c>
      <c r="F11" s="13">
        <f>SUM(F4:F10)</f>
        <v>0</v>
      </c>
      <c r="G11" s="13">
        <f>'BUDSJETT 2023'!M31</f>
        <v>2750</v>
      </c>
      <c r="H11" s="13">
        <v>7300</v>
      </c>
    </row>
    <row r="12" spans="1:13">
      <c r="A12" s="9"/>
    </row>
    <row r="13" spans="1:13">
      <c r="A13" t="s">
        <v>108</v>
      </c>
      <c r="B13" s="17"/>
      <c r="C13" s="17"/>
      <c r="D13" s="17">
        <v>-50000</v>
      </c>
      <c r="E13">
        <v>-4000</v>
      </c>
      <c r="F13">
        <v>-3000</v>
      </c>
    </row>
    <row r="14" spans="1:13">
      <c r="A14" t="s">
        <v>116</v>
      </c>
      <c r="B14" s="17"/>
      <c r="C14" s="17"/>
      <c r="D14" s="17">
        <v>-5000</v>
      </c>
      <c r="E14" s="17">
        <v>-1000</v>
      </c>
    </row>
    <row r="15" spans="1:13">
      <c r="A15" s="17" t="s">
        <v>85</v>
      </c>
      <c r="B15" s="17"/>
      <c r="C15" s="17"/>
      <c r="D15" s="17">
        <v>-15000</v>
      </c>
      <c r="E15" s="17">
        <v>-4000</v>
      </c>
      <c r="F15">
        <v>-10000</v>
      </c>
    </row>
    <row r="16" spans="1:13">
      <c r="A16" s="17" t="s">
        <v>117</v>
      </c>
      <c r="B16" s="17"/>
      <c r="C16" s="17"/>
      <c r="D16" s="17">
        <v>-10000</v>
      </c>
      <c r="E16" s="17"/>
      <c r="F16">
        <v>-4000</v>
      </c>
    </row>
    <row r="17" spans="1:13">
      <c r="A17" t="s">
        <v>118</v>
      </c>
      <c r="B17" s="17"/>
      <c r="C17" s="17"/>
      <c r="D17" s="17">
        <v>-10000</v>
      </c>
      <c r="E17" s="17">
        <v>-5000</v>
      </c>
      <c r="K17" s="17"/>
      <c r="L17" s="17"/>
      <c r="M17" s="17"/>
    </row>
    <row r="18" spans="1:13">
      <c r="B18" s="17"/>
      <c r="C18" s="17"/>
      <c r="D18" s="17"/>
      <c r="E18" s="17">
        <v>-8000</v>
      </c>
      <c r="K18" s="17"/>
      <c r="L18" s="17"/>
      <c r="M18" s="17"/>
    </row>
    <row r="19" spans="1:13">
      <c r="A19" s="14" t="s">
        <v>24</v>
      </c>
      <c r="B19" s="13"/>
      <c r="C19" s="13"/>
      <c r="D19" s="13">
        <f>SUM(D13:D18)</f>
        <v>-90000</v>
      </c>
      <c r="E19" s="13">
        <f>SUM(E13:E18)</f>
        <v>-22000</v>
      </c>
      <c r="F19" s="13">
        <f>SUM(F13:F18)</f>
        <v>-17000</v>
      </c>
      <c r="G19" s="13">
        <f>'BUDSJETT 2023'!M32</f>
        <v>-1650</v>
      </c>
      <c r="H19" s="13">
        <v>0</v>
      </c>
    </row>
    <row r="20" spans="1:13">
      <c r="A20" s="9"/>
    </row>
    <row r="21" spans="1:13">
      <c r="A21" s="4"/>
      <c r="B21" s="2"/>
      <c r="C21" s="2"/>
      <c r="D21" s="2"/>
      <c r="E21" s="2"/>
      <c r="F21" s="2"/>
      <c r="G21" s="2"/>
      <c r="H21" s="2"/>
    </row>
    <row r="22" spans="1:13">
      <c r="A22" s="15" t="s">
        <v>25</v>
      </c>
      <c r="B22" s="15"/>
      <c r="C22" s="15"/>
      <c r="D22" s="15">
        <f>D11+D19</f>
        <v>-30000</v>
      </c>
      <c r="E22" s="15" t="e">
        <f>E11+#REF!+E19+#REF!</f>
        <v>#REF!</v>
      </c>
      <c r="F22" s="15" t="e">
        <f>F11+#REF!+F19+#REF!</f>
        <v>#REF!</v>
      </c>
      <c r="G22" s="15">
        <f>SUM(G11:G20)</f>
        <v>1100</v>
      </c>
      <c r="H22" s="15">
        <f>SUM(H11:H20)</f>
        <v>7300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  <ignoredErrors>
    <ignoredError sqref="E11:F11 E19:F20 E21:F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0"/>
  <sheetViews>
    <sheetView workbookViewId="0">
      <selection activeCell="L13" sqref="L13"/>
    </sheetView>
  </sheetViews>
  <sheetFormatPr baseColWidth="10" defaultColWidth="9.140625" defaultRowHeight="12.75"/>
  <cols>
    <col min="1" max="1" width="24.140625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</row>
    <row r="5" spans="1:13">
      <c r="A5" s="9" t="s">
        <v>26</v>
      </c>
    </row>
    <row r="6" spans="1:13">
      <c r="A6" s="18"/>
      <c r="B6" s="17"/>
      <c r="C6" s="17"/>
      <c r="D6" s="17"/>
      <c r="E6" s="17"/>
    </row>
    <row r="7" spans="1:13">
      <c r="A7" s="17" t="s">
        <v>84</v>
      </c>
      <c r="B7" s="17"/>
      <c r="C7" s="17"/>
      <c r="D7" s="17">
        <v>10000</v>
      </c>
      <c r="E7" s="17">
        <v>15000</v>
      </c>
      <c r="F7">
        <v>15000</v>
      </c>
    </row>
    <row r="8" spans="1:13">
      <c r="A8" s="17"/>
      <c r="B8" s="17"/>
      <c r="C8" s="17"/>
      <c r="D8" s="17"/>
      <c r="E8" s="17"/>
    </row>
    <row r="9" spans="1:13">
      <c r="A9" s="17"/>
      <c r="B9" s="17"/>
      <c r="C9" s="17"/>
      <c r="D9" s="17"/>
      <c r="E9" s="17"/>
    </row>
    <row r="10" spans="1:13">
      <c r="A10" s="14" t="s">
        <v>26</v>
      </c>
      <c r="B10" s="14"/>
      <c r="C10" s="14"/>
      <c r="D10" s="47">
        <f>SUM(D6:D9)</f>
        <v>10000</v>
      </c>
      <c r="E10" s="14">
        <f>SUM(E6:E9)</f>
        <v>15000</v>
      </c>
      <c r="F10" s="14">
        <f>SUM(F6:F9)</f>
        <v>15000</v>
      </c>
      <c r="G10" s="14">
        <f>'BUDSJETT 2023'!M36</f>
        <v>42782</v>
      </c>
      <c r="H10" s="14">
        <v>47526</v>
      </c>
    </row>
    <row r="12" spans="1:13">
      <c r="A12" s="18" t="s">
        <v>78</v>
      </c>
      <c r="B12" s="17"/>
      <c r="C12" s="17"/>
      <c r="D12" s="17">
        <v>-10000</v>
      </c>
      <c r="E12" s="17">
        <v>-4000</v>
      </c>
      <c r="F12">
        <v>-4000</v>
      </c>
      <c r="J12" s="40"/>
      <c r="K12" s="17"/>
      <c r="L12" s="17"/>
      <c r="M12" s="17"/>
    </row>
    <row r="13" spans="1:13">
      <c r="A13" s="17" t="s">
        <v>119</v>
      </c>
      <c r="B13" s="17"/>
      <c r="C13" s="17"/>
      <c r="D13" s="17">
        <v>-5000</v>
      </c>
      <c r="E13" s="17">
        <v>-2500</v>
      </c>
      <c r="F13">
        <v>-2500</v>
      </c>
      <c r="J13" s="40"/>
      <c r="K13" s="17"/>
      <c r="L13" s="17"/>
      <c r="M13" s="17"/>
    </row>
    <row r="14" spans="1:13">
      <c r="A14" s="17"/>
      <c r="B14" s="17"/>
      <c r="C14" s="17"/>
      <c r="D14" s="17"/>
      <c r="E14" s="17"/>
      <c r="J14" s="40"/>
      <c r="K14" s="17"/>
      <c r="L14" s="17"/>
      <c r="M14" s="17"/>
    </row>
    <row r="15" spans="1:13">
      <c r="A15" s="14" t="s">
        <v>27</v>
      </c>
      <c r="B15" s="14"/>
      <c r="C15" s="14"/>
      <c r="D15" s="14">
        <f>SUM(D11:D14)</f>
        <v>-15000</v>
      </c>
      <c r="E15" s="14">
        <f>SUM(E12:E14)</f>
        <v>-6500</v>
      </c>
      <c r="F15" s="14">
        <f>SUM(F12:F14)</f>
        <v>-6500</v>
      </c>
      <c r="G15" s="14">
        <f>'BUDSJETT 2023'!M37</f>
        <v>-17808</v>
      </c>
      <c r="H15" s="14">
        <v>-19240</v>
      </c>
      <c r="J15" s="40"/>
      <c r="K15" s="17"/>
      <c r="L15" s="17"/>
      <c r="M15" s="17"/>
    </row>
    <row r="16" spans="1:13">
      <c r="A16" s="9"/>
      <c r="B16" s="9"/>
      <c r="C16" s="9"/>
      <c r="D16" s="9"/>
      <c r="E16" s="14"/>
      <c r="F16" s="14"/>
      <c r="G16" s="14"/>
      <c r="H16" s="14"/>
      <c r="J16" s="40"/>
      <c r="K16" s="17"/>
      <c r="L16" s="17"/>
      <c r="M16" s="17"/>
    </row>
    <row r="17" spans="1:13">
      <c r="A17" s="9"/>
      <c r="B17" s="9"/>
      <c r="C17" s="9"/>
      <c r="D17" s="9"/>
      <c r="E17" s="14"/>
      <c r="F17" s="14"/>
      <c r="G17" s="14"/>
      <c r="H17" s="14"/>
      <c r="J17" s="40"/>
      <c r="K17" s="17"/>
      <c r="L17" s="17"/>
      <c r="M17" s="17"/>
    </row>
    <row r="18" spans="1:13">
      <c r="A18" s="9"/>
      <c r="B18" s="9"/>
      <c r="C18" s="9"/>
      <c r="D18" s="9"/>
      <c r="E18" s="14"/>
      <c r="F18" s="14"/>
      <c r="G18" s="14"/>
      <c r="H18" s="14"/>
      <c r="J18" s="40"/>
      <c r="K18" s="17"/>
      <c r="L18" s="17"/>
      <c r="M18" s="17"/>
    </row>
    <row r="19" spans="1:13">
      <c r="A19" s="2"/>
      <c r="B19" s="2"/>
      <c r="C19" s="2"/>
      <c r="D19" s="2"/>
      <c r="E19" s="2"/>
      <c r="F19" s="2"/>
      <c r="G19" s="2"/>
      <c r="H19" s="2"/>
      <c r="J19" s="40"/>
      <c r="K19" s="17"/>
      <c r="L19" s="17"/>
      <c r="M19" s="17"/>
    </row>
    <row r="20" spans="1:13">
      <c r="A20" s="15" t="s">
        <v>28</v>
      </c>
      <c r="B20" s="15"/>
      <c r="C20" s="15"/>
      <c r="D20" s="15">
        <f>D10+D15</f>
        <v>-5000</v>
      </c>
      <c r="E20" s="15">
        <f>E10+E15</f>
        <v>8500</v>
      </c>
      <c r="F20" s="15">
        <f>F10+F15</f>
        <v>8500</v>
      </c>
      <c r="G20" s="15">
        <f>SUM(G6:G15)</f>
        <v>24974</v>
      </c>
      <c r="H20" s="15">
        <f>SUM(H6:H15)</f>
        <v>28286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workbookViewId="0">
      <selection activeCell="N16" sqref="N16"/>
    </sheetView>
  </sheetViews>
  <sheetFormatPr baseColWidth="10" defaultColWidth="9.140625" defaultRowHeight="12.75"/>
  <cols>
    <col min="1" max="1" width="24.140625" customWidth="1"/>
    <col min="4" max="4" width="9.42578125" bestFit="1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61</v>
      </c>
      <c r="B3" s="6"/>
      <c r="C3" s="6"/>
      <c r="D3" s="8">
        <v>2023</v>
      </c>
      <c r="E3" s="8">
        <v>2021</v>
      </c>
      <c r="F3" s="8">
        <v>2021</v>
      </c>
      <c r="G3" s="11" t="str">
        <f>'BUDSJETT 2023'!M3</f>
        <v>31 12 10</v>
      </c>
      <c r="H3" s="11" t="s">
        <v>62</v>
      </c>
    </row>
    <row r="4" spans="1:13">
      <c r="E4" t="s">
        <v>94</v>
      </c>
      <c r="F4" t="s">
        <v>94</v>
      </c>
    </row>
    <row r="5" spans="1:13">
      <c r="A5" s="44" t="s">
        <v>120</v>
      </c>
      <c r="D5">
        <v>5000</v>
      </c>
    </row>
    <row r="6" spans="1:13">
      <c r="A6" s="44" t="s">
        <v>96</v>
      </c>
      <c r="B6" s="17"/>
      <c r="C6" s="17"/>
      <c r="D6" s="17">
        <v>5000</v>
      </c>
      <c r="E6" s="17"/>
      <c r="F6" s="17"/>
    </row>
    <row r="7" spans="1:13">
      <c r="A7" s="17"/>
      <c r="B7" s="17"/>
      <c r="C7" s="17"/>
      <c r="D7" s="17"/>
      <c r="E7" s="17"/>
      <c r="F7" s="17"/>
    </row>
    <row r="8" spans="1:13">
      <c r="A8" s="47" t="s">
        <v>90</v>
      </c>
      <c r="B8" s="14"/>
      <c r="C8" s="14"/>
      <c r="D8" s="14">
        <f>SUM(D4:D7)</f>
        <v>10000</v>
      </c>
      <c r="E8" s="14">
        <f>SUM(E4:E7)</f>
        <v>0</v>
      </c>
      <c r="F8" s="14">
        <f>SUM(F4:F7)</f>
        <v>0</v>
      </c>
      <c r="G8" s="14">
        <f>'BUDSJETT 2023'!M36</f>
        <v>42782</v>
      </c>
      <c r="H8" s="14">
        <v>47526</v>
      </c>
    </row>
    <row r="10" spans="1:13">
      <c r="A10" s="44" t="s">
        <v>121</v>
      </c>
      <c r="B10" s="17"/>
      <c r="C10" s="17"/>
      <c r="D10" s="17">
        <v>-10000</v>
      </c>
      <c r="E10" s="17"/>
      <c r="F10" s="17"/>
      <c r="J10" s="40"/>
      <c r="K10" s="17"/>
      <c r="L10" s="17"/>
      <c r="M10" s="17"/>
    </row>
    <row r="11" spans="1:13">
      <c r="A11" s="40" t="s">
        <v>96</v>
      </c>
      <c r="B11" s="17"/>
      <c r="C11" s="17"/>
      <c r="D11" s="17">
        <v>-10000</v>
      </c>
      <c r="E11" s="17"/>
      <c r="F11" s="17"/>
      <c r="J11" s="40"/>
      <c r="K11" s="17"/>
      <c r="L11" s="17"/>
      <c r="M11" s="17"/>
    </row>
    <row r="12" spans="1:13">
      <c r="A12" s="40" t="s">
        <v>122</v>
      </c>
      <c r="B12" s="17"/>
      <c r="C12" s="17"/>
      <c r="D12" s="17">
        <v>-2000</v>
      </c>
      <c r="E12" s="17"/>
      <c r="F12" s="17"/>
      <c r="J12" s="40"/>
      <c r="K12" s="17"/>
      <c r="L12" s="17"/>
      <c r="M12" s="17"/>
    </row>
    <row r="13" spans="1:13">
      <c r="A13" s="40" t="s">
        <v>123</v>
      </c>
      <c r="B13" s="17"/>
      <c r="C13" s="17"/>
      <c r="D13" s="17">
        <v>-3000</v>
      </c>
      <c r="E13" s="17"/>
      <c r="F13" s="17"/>
      <c r="J13" s="40"/>
      <c r="K13" s="17"/>
      <c r="L13" s="17"/>
      <c r="M13" s="17"/>
    </row>
    <row r="14" spans="1:13">
      <c r="A14" s="18"/>
      <c r="B14" s="17"/>
      <c r="C14" s="17"/>
      <c r="D14" s="17"/>
      <c r="E14" s="17"/>
      <c r="F14" s="17"/>
      <c r="J14" s="40"/>
      <c r="K14" s="17"/>
      <c r="L14" s="17"/>
      <c r="M14" s="17"/>
    </row>
    <row r="15" spans="1:13">
      <c r="A15" s="17"/>
      <c r="B15" s="17"/>
      <c r="C15" s="17"/>
      <c r="D15" s="17"/>
      <c r="E15" s="17"/>
      <c r="F15" s="17"/>
      <c r="J15" s="40"/>
      <c r="K15" s="17"/>
      <c r="L15" s="17"/>
      <c r="M15" s="17"/>
    </row>
    <row r="16" spans="1:13">
      <c r="A16" s="47" t="s">
        <v>91</v>
      </c>
      <c r="B16" s="14"/>
      <c r="C16" s="14"/>
      <c r="D16" s="14">
        <f>SUM(D9:D15)</f>
        <v>-25000</v>
      </c>
      <c r="E16" s="14">
        <f>SUM(E9:E15)</f>
        <v>0</v>
      </c>
      <c r="F16" s="14">
        <f>SUM(F9:F15)</f>
        <v>0</v>
      </c>
      <c r="G16" s="14">
        <f>'BUDSJETT 2023'!M37</f>
        <v>-17808</v>
      </c>
      <c r="H16" s="14">
        <v>-19240</v>
      </c>
      <c r="J16" s="40"/>
      <c r="K16" s="17"/>
      <c r="L16" s="17"/>
      <c r="M16" s="17"/>
    </row>
    <row r="17" spans="1:13">
      <c r="A17" s="2"/>
      <c r="B17" s="2"/>
      <c r="C17" s="2"/>
      <c r="D17" s="2"/>
      <c r="E17" s="2"/>
      <c r="F17" s="2"/>
      <c r="G17" s="2"/>
      <c r="H17" s="2"/>
      <c r="J17" s="40"/>
      <c r="K17" s="17"/>
      <c r="L17" s="17"/>
      <c r="M17" s="17"/>
    </row>
    <row r="18" spans="1:13">
      <c r="A18" s="15" t="s">
        <v>92</v>
      </c>
      <c r="B18" s="15"/>
      <c r="C18" s="15"/>
      <c r="D18" s="15">
        <f>D8+D16</f>
        <v>-15000</v>
      </c>
      <c r="E18" s="15">
        <f>E8+E16</f>
        <v>0</v>
      </c>
      <c r="F18" s="15">
        <f>F8+F16</f>
        <v>0</v>
      </c>
      <c r="G18" s="15">
        <f>SUM(G6:G16)</f>
        <v>24974</v>
      </c>
      <c r="H18" s="15">
        <f>SUM(H6:H16)</f>
        <v>28286</v>
      </c>
    </row>
  </sheetData>
  <printOptions gridLines="1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6"/>
  <sheetViews>
    <sheetView workbookViewId="0">
      <selection activeCell="H16" sqref="H16"/>
    </sheetView>
  </sheetViews>
  <sheetFormatPr baseColWidth="10" defaultColWidth="9.140625" defaultRowHeight="12.75"/>
  <cols>
    <col min="1" max="1" width="26.42578125" customWidth="1"/>
    <col min="4" max="7" width="0" hidden="1" customWidth="1"/>
    <col min="9" max="12" width="0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6"/>
      <c r="J2" s="6"/>
      <c r="K2" s="6"/>
      <c r="L2" s="6"/>
    </row>
    <row r="3" spans="1:12">
      <c r="A3" s="7" t="s">
        <v>61</v>
      </c>
      <c r="B3" s="6"/>
      <c r="C3" s="6"/>
      <c r="D3" s="8">
        <v>2013</v>
      </c>
      <c r="E3" s="8">
        <v>2012</v>
      </c>
      <c r="F3" s="8">
        <v>2011</v>
      </c>
      <c r="G3" s="8">
        <v>2010</v>
      </c>
      <c r="H3" s="8">
        <v>2023</v>
      </c>
      <c r="I3" s="11" t="str">
        <f>'BUDSJETT 2023'!K3</f>
        <v>31 12 21</v>
      </c>
      <c r="J3" s="11" t="str">
        <f>'BUDSJETT 2023'!L3</f>
        <v>31 12 11</v>
      </c>
      <c r="K3" s="11" t="str">
        <f>'BUDSJETT 2023'!M3</f>
        <v>31 12 10</v>
      </c>
      <c r="L3" s="11" t="s">
        <v>62</v>
      </c>
    </row>
    <row r="4" spans="1:12">
      <c r="A4" s="7"/>
      <c r="B4" s="6"/>
      <c r="C4" s="6"/>
      <c r="D4" s="8"/>
      <c r="E4" s="8"/>
      <c r="F4" s="8"/>
      <c r="G4" s="8"/>
      <c r="H4" s="8"/>
      <c r="I4" s="11"/>
      <c r="J4" s="11"/>
      <c r="K4" s="11"/>
      <c r="L4" s="11"/>
    </row>
    <row r="5" spans="1:12">
      <c r="A5" s="44" t="s">
        <v>110</v>
      </c>
      <c r="H5">
        <v>200000</v>
      </c>
    </row>
    <row r="6" spans="1:12">
      <c r="A6" s="44"/>
    </row>
    <row r="7" spans="1:12">
      <c r="A7" s="14" t="s">
        <v>29</v>
      </c>
      <c r="B7" s="13"/>
      <c r="C7" s="13"/>
      <c r="D7" s="16">
        <v>150000</v>
      </c>
      <c r="E7" s="16">
        <v>140000</v>
      </c>
      <c r="F7" s="13">
        <v>150000</v>
      </c>
      <c r="G7" s="13">
        <v>150000</v>
      </c>
      <c r="H7" s="13">
        <f>H5</f>
        <v>200000</v>
      </c>
      <c r="I7" s="13">
        <f>'BUDSJETT 2023'!K44</f>
        <v>200000</v>
      </c>
      <c r="J7" s="13">
        <f>'BUDSJETT 2023'!L44</f>
        <v>100000</v>
      </c>
      <c r="K7" s="13">
        <f>'BUDSJETT 2023'!M44</f>
        <v>200000</v>
      </c>
      <c r="L7" s="13">
        <v>150000</v>
      </c>
    </row>
    <row r="8" spans="1:12">
      <c r="A8" s="9"/>
    </row>
    <row r="9" spans="1:12">
      <c r="A9" s="9" t="s">
        <v>30</v>
      </c>
      <c r="H9">
        <v>-15000</v>
      </c>
    </row>
    <row r="10" spans="1:12">
      <c r="A10" s="18"/>
      <c r="B10" s="17"/>
      <c r="C10" s="17"/>
      <c r="D10" s="17">
        <v>-3000</v>
      </c>
      <c r="E10" s="17">
        <v>-5000</v>
      </c>
      <c r="F10">
        <v>-5000</v>
      </c>
    </row>
    <row r="11" spans="1:12">
      <c r="A11" s="18"/>
      <c r="B11" s="17"/>
      <c r="C11" s="17"/>
      <c r="D11" s="17">
        <v>-3000</v>
      </c>
      <c r="E11" s="17">
        <v>-5000</v>
      </c>
      <c r="F11">
        <v>-5000</v>
      </c>
    </row>
    <row r="12" spans="1:12">
      <c r="A12" s="18"/>
      <c r="B12" s="17"/>
      <c r="C12" s="17"/>
      <c r="D12" s="17">
        <v>-2000</v>
      </c>
      <c r="E12" s="17">
        <v>-2000</v>
      </c>
      <c r="F12">
        <v>-2000</v>
      </c>
    </row>
    <row r="13" spans="1:12">
      <c r="A13" s="9"/>
    </row>
    <row r="14" spans="1:12">
      <c r="A14" s="14" t="s">
        <v>30</v>
      </c>
      <c r="B14" s="13"/>
      <c r="C14" s="13"/>
      <c r="D14" s="13">
        <f>SUM(D10:D13)</f>
        <v>-8000</v>
      </c>
      <c r="E14" s="13">
        <f>SUM(E10:E13)</f>
        <v>-12000</v>
      </c>
      <c r="F14" s="13">
        <f>SUM(F10:F13)</f>
        <v>-12000</v>
      </c>
      <c r="G14" s="13">
        <v>-5000</v>
      </c>
      <c r="H14" s="13">
        <f>H9+H10+H11+H12</f>
        <v>-15000</v>
      </c>
      <c r="I14" s="13">
        <f>'BUDSJETT 2023'!K45</f>
        <v>-4191</v>
      </c>
      <c r="J14" s="13">
        <f>'BUDSJETT 2023'!L45</f>
        <v>-6342</v>
      </c>
      <c r="K14" s="13">
        <f>'BUDSJETT 2023'!M45</f>
        <v>-9844</v>
      </c>
      <c r="L14" s="13">
        <v>-4765</v>
      </c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15" t="s">
        <v>31</v>
      </c>
      <c r="B16" s="15"/>
      <c r="C16" s="15"/>
      <c r="D16" s="15">
        <f>D7+D14</f>
        <v>142000</v>
      </c>
      <c r="E16" s="15">
        <f>E7+E14</f>
        <v>128000</v>
      </c>
      <c r="F16" s="15">
        <f>F7+F14</f>
        <v>138000</v>
      </c>
      <c r="G16" s="15">
        <f>SUM(G7:G14)</f>
        <v>145000</v>
      </c>
      <c r="H16" s="15">
        <f>H5+H14</f>
        <v>185000</v>
      </c>
      <c r="I16" s="15">
        <f>SUM(I7:I14)</f>
        <v>195809</v>
      </c>
      <c r="J16" s="15">
        <f>SUM(J7:J14)</f>
        <v>93658</v>
      </c>
      <c r="K16" s="15">
        <f>SUM(K7:K14)</f>
        <v>190156</v>
      </c>
      <c r="L16" s="15">
        <f>SUM(L7:L14)</f>
        <v>145235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5"/>
  <sheetViews>
    <sheetView zoomScale="87" workbookViewId="0">
      <selection activeCell="N28" sqref="N28"/>
    </sheetView>
  </sheetViews>
  <sheetFormatPr baseColWidth="10" defaultColWidth="9.140625" defaultRowHeight="12.75"/>
  <cols>
    <col min="1" max="1" width="41.140625" customWidth="1"/>
    <col min="4" max="6" width="0" hidden="1" customWidth="1"/>
    <col min="9" max="12" width="0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10" t="s">
        <v>0</v>
      </c>
      <c r="H2" s="6"/>
      <c r="I2" s="6"/>
      <c r="J2" s="6"/>
      <c r="K2" s="6"/>
      <c r="L2" s="6"/>
    </row>
    <row r="3" spans="1:12">
      <c r="A3" s="7" t="s">
        <v>61</v>
      </c>
      <c r="B3" s="6"/>
      <c r="C3" s="6"/>
      <c r="D3" s="8">
        <v>2013</v>
      </c>
      <c r="E3" s="8">
        <v>2012</v>
      </c>
      <c r="F3" s="8">
        <v>2011</v>
      </c>
      <c r="G3" s="8">
        <v>2023</v>
      </c>
      <c r="H3" s="8"/>
      <c r="I3" s="11" t="str">
        <f>'BUDSJETT 2023'!K3</f>
        <v>31 12 21</v>
      </c>
      <c r="J3" s="11" t="str">
        <f>'BUDSJETT 2023'!L3</f>
        <v>31 12 11</v>
      </c>
      <c r="K3" s="11" t="str">
        <f>'BUDSJETT 2023'!M3</f>
        <v>31 12 10</v>
      </c>
      <c r="L3" s="11" t="s">
        <v>62</v>
      </c>
    </row>
    <row r="5" spans="1:12">
      <c r="A5" s="13" t="s">
        <v>32</v>
      </c>
      <c r="B5" s="13"/>
      <c r="C5" s="13"/>
      <c r="D5" s="13">
        <f>ROUND((38805+2000-D9),-2)</f>
        <v>45800</v>
      </c>
      <c r="E5" s="13">
        <f>ROUND((38805-E9),-2)</f>
        <v>43800</v>
      </c>
      <c r="F5" s="13">
        <f>ROUND((38805-F9),-2)</f>
        <v>58800</v>
      </c>
      <c r="G5" s="13">
        <v>47000</v>
      </c>
      <c r="H5" s="13"/>
      <c r="I5" s="13">
        <f>'BUDSJETT 2023'!K48</f>
        <v>82290</v>
      </c>
      <c r="J5" s="13">
        <f>'BUDSJETT 2023'!L48</f>
        <v>56226</v>
      </c>
      <c r="K5" s="13">
        <f>'BUDSJETT 2023'!M48</f>
        <v>56802</v>
      </c>
      <c r="L5" s="13">
        <v>38805</v>
      </c>
    </row>
    <row r="7" spans="1:12">
      <c r="A7" s="18" t="s">
        <v>79</v>
      </c>
      <c r="B7" s="17"/>
      <c r="C7" s="17"/>
      <c r="D7" s="17">
        <v>-1700</v>
      </c>
      <c r="E7" s="17">
        <v>-1500</v>
      </c>
      <c r="F7">
        <v>-1300</v>
      </c>
      <c r="G7" s="17"/>
    </row>
    <row r="8" spans="1:12">
      <c r="A8" s="18" t="s">
        <v>80</v>
      </c>
      <c r="B8" s="17"/>
      <c r="C8" s="17"/>
      <c r="D8" s="17">
        <v>-6000</v>
      </c>
      <c r="E8" s="17">
        <v>-5000</v>
      </c>
      <c r="F8">
        <v>-5000</v>
      </c>
      <c r="G8" s="17">
        <v>-3000</v>
      </c>
    </row>
    <row r="9" spans="1:12">
      <c r="A9" s="18" t="s">
        <v>81</v>
      </c>
      <c r="B9" s="17"/>
      <c r="C9" s="17"/>
      <c r="D9" s="17">
        <v>-5000</v>
      </c>
      <c r="E9" s="17">
        <v>-5000</v>
      </c>
      <c r="F9">
        <v>-20000</v>
      </c>
      <c r="G9" s="17">
        <v>-7500</v>
      </c>
    </row>
    <row r="10" spans="1:12">
      <c r="A10" s="18" t="s">
        <v>82</v>
      </c>
      <c r="B10" s="17"/>
      <c r="C10" s="17"/>
      <c r="D10" s="17">
        <v>-2500</v>
      </c>
      <c r="E10" s="17">
        <v>-2500</v>
      </c>
      <c r="F10">
        <v>-2000</v>
      </c>
      <c r="G10" s="17"/>
    </row>
    <row r="11" spans="1:12">
      <c r="A11" s="18"/>
      <c r="B11" s="17"/>
      <c r="C11" s="17"/>
      <c r="D11" s="17"/>
      <c r="E11" s="17"/>
    </row>
    <row r="13" spans="1:12">
      <c r="A13" s="13" t="s">
        <v>33</v>
      </c>
      <c r="B13" s="13"/>
      <c r="C13" s="13"/>
      <c r="D13" s="13">
        <f>SUM(D7:D12)</f>
        <v>-15200</v>
      </c>
      <c r="E13" s="13">
        <f>SUM(E7:E12)</f>
        <v>-14000</v>
      </c>
      <c r="F13" s="13">
        <f>SUM(F7:F12)</f>
        <v>-28300</v>
      </c>
      <c r="G13" s="13">
        <f>SUM(G6:G12)</f>
        <v>-10500</v>
      </c>
      <c r="H13" s="13"/>
      <c r="I13" s="13">
        <f>'BUDSJETT 2023'!K49</f>
        <v>-53777</v>
      </c>
      <c r="J13" s="13">
        <f>'BUDSJETT 2023'!L49</f>
        <v>-22983</v>
      </c>
      <c r="K13" s="13">
        <f>'BUDSJETT 2023'!M49</f>
        <v>-19959</v>
      </c>
      <c r="L13" s="13">
        <v>-11688</v>
      </c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15" t="s">
        <v>34</v>
      </c>
      <c r="B15" s="15"/>
      <c r="C15" s="15"/>
      <c r="D15" s="15">
        <f>D5+D13</f>
        <v>30600</v>
      </c>
      <c r="E15" s="15">
        <f>E5+E13</f>
        <v>29800</v>
      </c>
      <c r="F15" s="15">
        <f>F5+F13</f>
        <v>30500</v>
      </c>
      <c r="G15" s="15">
        <f>SUM(G5+G13)</f>
        <v>36500</v>
      </c>
      <c r="H15" s="15"/>
      <c r="I15" s="15">
        <f>SUM(I5:I13)</f>
        <v>28513</v>
      </c>
      <c r="J15" s="15">
        <f>SUM(J5:J13)</f>
        <v>33243</v>
      </c>
      <c r="K15" s="15">
        <f>SUM(K5:K13)</f>
        <v>36843</v>
      </c>
      <c r="L15" s="15">
        <f>SUM(L5:L13)</f>
        <v>27117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7</vt:i4>
      </vt:variant>
    </vt:vector>
  </HeadingPairs>
  <TitlesOfParts>
    <vt:vector size="23" baseType="lpstr">
      <vt:lpstr>BUDSJETT 2023</vt:lpstr>
      <vt:lpstr>Eiendomsutvalget</vt:lpstr>
      <vt:lpstr>Skyteutvalget</vt:lpstr>
      <vt:lpstr>Jaktutvalget</vt:lpstr>
      <vt:lpstr>Fiskeutvalget</vt:lpstr>
      <vt:lpstr>Ungdomsutvalget</vt:lpstr>
      <vt:lpstr>Kvinneutvalget</vt:lpstr>
      <vt:lpstr>Villmarksmessa</vt:lpstr>
      <vt:lpstr>Merking av Altevatn</vt:lpstr>
      <vt:lpstr>Diverse</vt:lpstr>
      <vt:lpstr>Ark11</vt:lpstr>
      <vt:lpstr>Ark12</vt:lpstr>
      <vt:lpstr>Ark13</vt:lpstr>
      <vt:lpstr>Ark14</vt:lpstr>
      <vt:lpstr>Ark15</vt:lpstr>
      <vt:lpstr>Ark16</vt:lpstr>
      <vt:lpstr>Diverse!Utskriftsområde</vt:lpstr>
      <vt:lpstr>Eiendomsutvalget!Utskriftsområde</vt:lpstr>
      <vt:lpstr>Fiskeutvalget!Utskriftsområde</vt:lpstr>
      <vt:lpstr>Jaktutvalget!Utskriftsområde</vt:lpstr>
      <vt:lpstr>Skyteutvalget!Utskriftsområde</vt:lpstr>
      <vt:lpstr>Ungdomsutvalget!Utskriftsområde</vt:lpstr>
      <vt:lpstr>Villmarksmessa!Utskriftsområde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BJFF</cp:lastModifiedBy>
  <cp:lastPrinted>2022-02-28T17:16:49Z</cp:lastPrinted>
  <dcterms:created xsi:type="dcterms:W3CDTF">2013-01-09T19:41:40Z</dcterms:created>
  <dcterms:modified xsi:type="dcterms:W3CDTF">2023-02-19T18:41:20Z</dcterms:modified>
</cp:coreProperties>
</file>