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JFF\Documents\BJFF\Årsmøter\Årsmøte 2024\"/>
    </mc:Choice>
  </mc:AlternateContent>
  <xr:revisionPtr revIDLastSave="0" documentId="13_ncr:1_{0FED8D30-DE08-4CE7-BE38-1131FB41E32C}" xr6:coauthVersionLast="47" xr6:coauthVersionMax="47" xr10:uidLastSave="{00000000-0000-0000-0000-000000000000}"/>
  <bookViews>
    <workbookView xWindow="-120" yWindow="-120" windowWidth="20730" windowHeight="11160" tabRatio="652" firstSheet="6" activeTab="9" xr2:uid="{00000000-000D-0000-FFFF-FFFF00000000}"/>
  </bookViews>
  <sheets>
    <sheet name="Budsjett 2024" sheetId="1" r:id="rId1"/>
    <sheet name="Eiendomsutvalget" sheetId="2" r:id="rId2"/>
    <sheet name="Skyteutvalget" sheetId="3" r:id="rId3"/>
    <sheet name="Jaktutvalget" sheetId="4" r:id="rId4"/>
    <sheet name="Fiskeutvalget" sheetId="5" r:id="rId5"/>
    <sheet name="Ungdomsutvalget" sheetId="6" r:id="rId6"/>
    <sheet name="Kvinneutvalget" sheetId="10" r:id="rId7"/>
    <sheet name="Villmarksmessa" sheetId="7" r:id="rId8"/>
    <sheet name="Merking av Altevatn" sheetId="8" r:id="rId9"/>
    <sheet name="Diverse" sheetId="9" r:id="rId10"/>
    <sheet name="Ark11" sheetId="11" r:id="rId11"/>
    <sheet name="Ark12" sheetId="12" r:id="rId12"/>
    <sheet name="Ark13" sheetId="13" r:id="rId13"/>
    <sheet name="Ark14" sheetId="14" r:id="rId14"/>
    <sheet name="Ark15" sheetId="15" r:id="rId15"/>
    <sheet name="Ark16" sheetId="16" r:id="rId16"/>
  </sheets>
  <definedNames>
    <definedName name="_xlnm.Print_Area" localSheetId="9">Diverse!$A:$Q</definedName>
    <definedName name="_xlnm.Print_Area" localSheetId="1">Eiendomsutvalget!$A:$C</definedName>
    <definedName name="_xlnm.Print_Area" localSheetId="4">Fiskeutvalget!$A:$H</definedName>
    <definedName name="_xlnm.Print_Area" localSheetId="3">Jaktutvalget!$A:$H</definedName>
    <definedName name="_xlnm.Print_Area" localSheetId="2">Skyteutvalget!$A:$H</definedName>
    <definedName name="_xlnm.Print_Area" localSheetId="5">Ungdomsutvalget!$A:$H</definedName>
    <definedName name="_xlnm.Print_Area" localSheetId="7">Villmarksmessa!$A:$L</definedName>
  </definedNames>
  <calcPr calcId="191029"/>
</workbook>
</file>

<file path=xl/calcChain.xml><?xml version="1.0" encoding="utf-8"?>
<calcChain xmlns="http://schemas.openxmlformats.org/spreadsheetml/2006/main">
  <c r="D10" i="10" l="1"/>
  <c r="F8" i="1"/>
  <c r="F13" i="1"/>
  <c r="F14" i="1"/>
  <c r="F15" i="1"/>
  <c r="G14" i="8" l="1"/>
  <c r="G16" i="8" s="1"/>
  <c r="H12" i="7"/>
  <c r="D19" i="4"/>
  <c r="F26" i="1" s="1"/>
  <c r="D10" i="4"/>
  <c r="D21" i="4" s="1"/>
  <c r="F25" i="1" l="1"/>
  <c r="D20" i="10"/>
  <c r="D27" i="10"/>
  <c r="D24" i="3" l="1"/>
  <c r="F21" i="1" s="1"/>
  <c r="D12" i="3"/>
  <c r="D27" i="3" l="1"/>
  <c r="D15" i="5"/>
  <c r="F31" i="1" s="1"/>
  <c r="D8" i="5"/>
  <c r="D18" i="5" s="1"/>
  <c r="F30" i="1" l="1"/>
  <c r="D18" i="6"/>
  <c r="F10" i="1"/>
  <c r="F9" i="1"/>
  <c r="D14" i="2"/>
  <c r="F7" i="1" s="1"/>
  <c r="D10" i="2"/>
  <c r="D44" i="2"/>
  <c r="D78" i="2"/>
  <c r="F17" i="1" s="1"/>
  <c r="D67" i="2"/>
  <c r="F16" i="1" s="1"/>
  <c r="D55" i="2"/>
  <c r="D35" i="2"/>
  <c r="D23" i="2" l="1"/>
  <c r="F6" i="1"/>
  <c r="F5" i="1" s="1"/>
  <c r="D80" i="2"/>
  <c r="F12" i="1"/>
  <c r="D10" i="6"/>
  <c r="F34" i="1" s="1"/>
  <c r="D82" i="2" l="1"/>
  <c r="F47" i="1"/>
  <c r="F46" i="1"/>
  <c r="F42" i="1"/>
  <c r="E20" i="10" l="1"/>
  <c r="F20" i="10"/>
  <c r="E10" i="10"/>
  <c r="F10" i="10"/>
  <c r="F22" i="10" s="1"/>
  <c r="F39" i="1"/>
  <c r="I40" i="1"/>
  <c r="H40" i="1"/>
  <c r="G39" i="1"/>
  <c r="G38" i="1"/>
  <c r="H22" i="10"/>
  <c r="G20" i="10"/>
  <c r="G10" i="10"/>
  <c r="G3" i="10"/>
  <c r="I25" i="9"/>
  <c r="I24" i="9"/>
  <c r="I21" i="9"/>
  <c r="I20" i="9"/>
  <c r="I16" i="9"/>
  <c r="I15" i="9"/>
  <c r="I14" i="9"/>
  <c r="I13" i="9"/>
  <c r="I12" i="9"/>
  <c r="I11" i="9"/>
  <c r="I10" i="9"/>
  <c r="I9" i="9"/>
  <c r="I8" i="9"/>
  <c r="I7" i="9"/>
  <c r="I6" i="9"/>
  <c r="I3" i="9"/>
  <c r="I14" i="8"/>
  <c r="I5" i="8"/>
  <c r="I3" i="8"/>
  <c r="I12" i="7"/>
  <c r="I7" i="7"/>
  <c r="I3" i="7"/>
  <c r="K59" i="1"/>
  <c r="K48" i="1"/>
  <c r="K44" i="1"/>
  <c r="K36" i="1"/>
  <c r="K32" i="1"/>
  <c r="K28" i="1"/>
  <c r="K18" i="1"/>
  <c r="I27" i="9"/>
  <c r="I18" i="9"/>
  <c r="F20" i="1"/>
  <c r="F35" i="1"/>
  <c r="G5" i="1"/>
  <c r="G8" i="1"/>
  <c r="G9" i="1"/>
  <c r="G10" i="1"/>
  <c r="G12" i="1"/>
  <c r="H18" i="1"/>
  <c r="I18" i="1"/>
  <c r="L18" i="1"/>
  <c r="M18" i="1"/>
  <c r="H23" i="1"/>
  <c r="I23" i="1"/>
  <c r="K23" i="1"/>
  <c r="L23" i="1"/>
  <c r="M23" i="1"/>
  <c r="H28" i="1"/>
  <c r="I28" i="1"/>
  <c r="L28" i="1"/>
  <c r="M28" i="1"/>
  <c r="H32" i="1"/>
  <c r="I32" i="1"/>
  <c r="L32" i="1"/>
  <c r="M32" i="1"/>
  <c r="H36" i="1"/>
  <c r="I36" i="1"/>
  <c r="L36" i="1"/>
  <c r="M36" i="1"/>
  <c r="G42" i="1"/>
  <c r="H44" i="1"/>
  <c r="I44" i="1"/>
  <c r="L44" i="1"/>
  <c r="M44" i="1"/>
  <c r="H48" i="1"/>
  <c r="I48" i="1"/>
  <c r="L48" i="1"/>
  <c r="M48" i="1"/>
  <c r="G57" i="1"/>
  <c r="G58" i="1"/>
  <c r="H59" i="1"/>
  <c r="I59" i="1"/>
  <c r="L59" i="1"/>
  <c r="M59" i="1"/>
  <c r="K18" i="9"/>
  <c r="J18" i="9"/>
  <c r="K27" i="9"/>
  <c r="J27" i="9"/>
  <c r="J3" i="9"/>
  <c r="K3" i="9"/>
  <c r="J6" i="9"/>
  <c r="K6" i="9"/>
  <c r="J7" i="9"/>
  <c r="K7" i="9"/>
  <c r="J8" i="9"/>
  <c r="K8" i="9"/>
  <c r="J9" i="9"/>
  <c r="K9" i="9"/>
  <c r="J10" i="9"/>
  <c r="K10" i="9"/>
  <c r="J11" i="9"/>
  <c r="K11" i="9"/>
  <c r="J12" i="9"/>
  <c r="K12" i="9"/>
  <c r="J13" i="9"/>
  <c r="K13" i="9"/>
  <c r="J14" i="9"/>
  <c r="K14" i="9"/>
  <c r="J15" i="9"/>
  <c r="K15" i="9"/>
  <c r="J16" i="9"/>
  <c r="K16" i="9"/>
  <c r="D18" i="9"/>
  <c r="E18" i="9"/>
  <c r="F18" i="9"/>
  <c r="G18" i="9"/>
  <c r="F58" i="1" s="1"/>
  <c r="L18" i="9"/>
  <c r="J20" i="9"/>
  <c r="J21" i="9"/>
  <c r="K21" i="9"/>
  <c r="J24" i="9"/>
  <c r="K24" i="9"/>
  <c r="J25" i="9"/>
  <c r="K25" i="9"/>
  <c r="D27" i="9"/>
  <c r="E27" i="9"/>
  <c r="F27" i="9"/>
  <c r="G27" i="9"/>
  <c r="F57" i="1" s="1"/>
  <c r="L27" i="9"/>
  <c r="G6" i="1"/>
  <c r="G7" i="1"/>
  <c r="G13" i="1"/>
  <c r="G14" i="1"/>
  <c r="G15" i="1"/>
  <c r="G16" i="1"/>
  <c r="G17" i="1"/>
  <c r="G3" i="5"/>
  <c r="E13" i="5"/>
  <c r="G30" i="1" s="1"/>
  <c r="F13" i="5"/>
  <c r="G13" i="5"/>
  <c r="G31" i="1"/>
  <c r="G3" i="4"/>
  <c r="E9" i="4"/>
  <c r="E11" i="4" s="1"/>
  <c r="F11" i="4"/>
  <c r="G11" i="4"/>
  <c r="E16" i="4"/>
  <c r="E20" i="4" s="1"/>
  <c r="G26" i="1" s="1"/>
  <c r="F20" i="4"/>
  <c r="G20" i="4"/>
  <c r="J3" i="8"/>
  <c r="K3" i="8"/>
  <c r="D5" i="8"/>
  <c r="E5" i="8"/>
  <c r="G46" i="1" s="1"/>
  <c r="F5" i="8"/>
  <c r="J5" i="8"/>
  <c r="K5" i="8"/>
  <c r="D14" i="8"/>
  <c r="E14" i="8"/>
  <c r="G47" i="1" s="1"/>
  <c r="F14" i="8"/>
  <c r="J14" i="8"/>
  <c r="K14" i="8"/>
  <c r="L16" i="8"/>
  <c r="G3" i="3"/>
  <c r="E12" i="3"/>
  <c r="G20" i="1" s="1"/>
  <c r="F12" i="3"/>
  <c r="F26" i="3" s="1"/>
  <c r="G12" i="3"/>
  <c r="E23" i="3"/>
  <c r="G21" i="1" s="1"/>
  <c r="F23" i="3"/>
  <c r="G23" i="3"/>
  <c r="G22" i="1"/>
  <c r="H26" i="3"/>
  <c r="G3" i="6"/>
  <c r="D20" i="6"/>
  <c r="E10" i="6"/>
  <c r="F10" i="6"/>
  <c r="F20" i="6" s="1"/>
  <c r="G10" i="6"/>
  <c r="E18" i="6"/>
  <c r="G35" i="1" s="1"/>
  <c r="F18" i="6"/>
  <c r="G18" i="6"/>
  <c r="H20" i="6"/>
  <c r="J3" i="7"/>
  <c r="K3" i="7"/>
  <c r="J7" i="7"/>
  <c r="K7" i="7"/>
  <c r="D12" i="7"/>
  <c r="D14" i="7" s="1"/>
  <c r="E12" i="7"/>
  <c r="G43" i="1" s="1"/>
  <c r="F12" i="7"/>
  <c r="F14" i="7" s="1"/>
  <c r="J12" i="7"/>
  <c r="K12" i="7"/>
  <c r="G14" i="7"/>
  <c r="L14" i="7"/>
  <c r="E22" i="10"/>
  <c r="F16" i="8" l="1"/>
  <c r="H14" i="7"/>
  <c r="F43" i="1"/>
  <c r="F44" i="1" s="1"/>
  <c r="D16" i="8"/>
  <c r="K20" i="9"/>
  <c r="H63" i="1"/>
  <c r="H67" i="1" s="1"/>
  <c r="G22" i="10"/>
  <c r="F32" i="1"/>
  <c r="E20" i="6"/>
  <c r="E26" i="3"/>
  <c r="G34" i="1"/>
  <c r="G36" i="1" s="1"/>
  <c r="L63" i="1"/>
  <c r="L67" i="1" s="1"/>
  <c r="G25" i="1"/>
  <c r="G28" i="1" s="1"/>
  <c r="F28" i="1"/>
  <c r="F36" i="1"/>
  <c r="E14" i="7"/>
  <c r="E16" i="8"/>
  <c r="M63" i="1"/>
  <c r="M67" i="1" s="1"/>
  <c r="K63" i="1"/>
  <c r="K67" i="1" s="1"/>
  <c r="G40" i="1"/>
  <c r="F48" i="1"/>
  <c r="I63" i="1"/>
  <c r="I67" i="1" s="1"/>
  <c r="G59" i="1"/>
  <c r="K14" i="7"/>
  <c r="K16" i="8"/>
  <c r="J16" i="8"/>
  <c r="G48" i="1"/>
  <c r="G23" i="1"/>
  <c r="G44" i="1"/>
  <c r="F59" i="1"/>
  <c r="G18" i="1"/>
  <c r="G32" i="1"/>
  <c r="I16" i="8"/>
  <c r="J14" i="7"/>
  <c r="G20" i="6"/>
  <c r="G26" i="3"/>
  <c r="I14" i="7"/>
  <c r="G63" i="1" l="1"/>
  <c r="G67" i="1" s="1"/>
  <c r="F38" i="1"/>
  <c r="F40" i="1" s="1"/>
  <c r="F18" i="1" l="1"/>
  <c r="F23" i="1"/>
  <c r="F50" i="1" l="1"/>
  <c r="F63" i="1" s="1"/>
  <c r="F6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Nils</author>
  </authors>
  <commentList>
    <comment ref="D6" authorId="0" shapeId="0" xr:uid="{00000000-0006-0000-0900-000003000000}">
      <text>
        <r>
          <rPr>
            <b/>
            <sz val="9"/>
            <color indexed="81"/>
            <rFont val="Tahoma"/>
            <family val="2"/>
          </rPr>
          <t>Nils:</t>
        </r>
        <r>
          <rPr>
            <sz val="9"/>
            <color indexed="81"/>
            <rFont val="Tahoma"/>
            <family val="2"/>
          </rPr>
          <t xml:space="preserve">
Godtgjørelse til styret: 13000
</t>
        </r>
      </text>
    </comment>
    <comment ref="D11" authorId="0" shapeId="0" xr:uid="{00000000-0006-0000-0900-000004000000}">
      <text>
        <r>
          <rPr>
            <b/>
            <sz val="9"/>
            <color indexed="81"/>
            <rFont val="Tahoma"/>
            <charset val="1"/>
          </rPr>
          <t>Nils:</t>
        </r>
        <r>
          <rPr>
            <sz val="9"/>
            <color indexed="81"/>
            <rFont val="Tahoma"/>
            <charset val="1"/>
          </rPr>
          <t xml:space="preserve">
Deltakelse på årsmøte NJFF Troms
Andre reiser</t>
        </r>
      </text>
    </comment>
    <comment ref="D12" authorId="0" shapeId="0" xr:uid="{00000000-0006-0000-0900-000005000000}">
      <text>
        <r>
          <rPr>
            <b/>
            <sz val="9"/>
            <color indexed="81"/>
            <rFont val="Tahoma"/>
            <charset val="1"/>
          </rPr>
          <t>Nils:</t>
        </r>
        <r>
          <rPr>
            <sz val="9"/>
            <color indexed="81"/>
            <rFont val="Tahoma"/>
            <charset val="1"/>
          </rPr>
          <t xml:space="preserve">
10 styremøter à 300,-
1 Medlemsmøte à 4000,-
1 Årsmøte à 5000,-</t>
        </r>
      </text>
    </comment>
    <comment ref="D14" authorId="0" shapeId="0" xr:uid="{00000000-0006-0000-0900-000006000000}">
      <text>
        <r>
          <rPr>
            <b/>
            <sz val="9"/>
            <color indexed="81"/>
            <rFont val="Tahoma"/>
            <charset val="1"/>
          </rPr>
          <t>Nils:</t>
        </r>
        <r>
          <rPr>
            <sz val="9"/>
            <color indexed="81"/>
            <rFont val="Tahoma"/>
            <charset val="1"/>
          </rPr>
          <t xml:space="preserve">
1 Årsfest 23000,-
1 Sommeravsluttning, styret 3000,-
1 Juleavsluttning, styret m/partner 4000,-</t>
        </r>
      </text>
    </comment>
    <comment ref="D21" authorId="0" shapeId="0" xr:uid="{00000000-0006-0000-0900-000007000000}">
      <text>
        <r>
          <rPr>
            <b/>
            <sz val="9"/>
            <color indexed="81"/>
            <rFont val="Tahoma"/>
            <charset val="1"/>
          </rPr>
          <t>Nils:</t>
        </r>
        <r>
          <rPr>
            <sz val="9"/>
            <color indexed="81"/>
            <rFont val="Tahoma"/>
            <charset val="1"/>
          </rPr>
          <t xml:space="preserve">
Høyrentekonto, 2%, snitt 550000,-kr.</t>
        </r>
      </text>
    </comment>
  </commentList>
</comments>
</file>

<file path=xl/sharedStrings.xml><?xml version="1.0" encoding="utf-8"?>
<sst xmlns="http://schemas.openxmlformats.org/spreadsheetml/2006/main" count="277" uniqueCount="139">
  <si>
    <t xml:space="preserve">Budsjett  </t>
  </si>
  <si>
    <t>Regnskap</t>
  </si>
  <si>
    <t>31 12 11</t>
  </si>
  <si>
    <t>31 12 10</t>
  </si>
  <si>
    <t>Inntekter Eiendomsutvalget</t>
  </si>
  <si>
    <t>Inntekter Steiland</t>
  </si>
  <si>
    <t>Inntekter Toppen</t>
  </si>
  <si>
    <t>Inntekter Gebna</t>
  </si>
  <si>
    <t>Inntekter Leina</t>
  </si>
  <si>
    <t>Inntekter Gamas</t>
  </si>
  <si>
    <t>Utgifter Eiendomsutvalget</t>
  </si>
  <si>
    <t>Utgifter Steiland</t>
  </si>
  <si>
    <t>Utgifter Toppen</t>
  </si>
  <si>
    <t>Utgifter Gebna</t>
  </si>
  <si>
    <t>Utgifter Leina</t>
  </si>
  <si>
    <t>Utgifter Gamas</t>
  </si>
  <si>
    <t>Netto Eiendomsutvalget</t>
  </si>
  <si>
    <t>Inntekter Skyteutvalget</t>
  </si>
  <si>
    <t>Utgifter Skyteutvalget</t>
  </si>
  <si>
    <t>Netto Skyteutvalget</t>
  </si>
  <si>
    <t>Inntekter Jaktutvalget</t>
  </si>
  <si>
    <t>Utgifter Jaktutvalget</t>
  </si>
  <si>
    <t>Netto Jaktutvalget</t>
  </si>
  <si>
    <t>Inntekter Fiskeutvalget</t>
  </si>
  <si>
    <t>Utgifter Fiskeutvalget</t>
  </si>
  <si>
    <t>Netto Fiskeutvalget</t>
  </si>
  <si>
    <t>Inntekter Ungdomsutvalget</t>
  </si>
  <si>
    <t>Utgifter Ungdomsutvalget</t>
  </si>
  <si>
    <t>Netto Ungdomsutvalget</t>
  </si>
  <si>
    <t>Inntekter Villmarksmessa</t>
  </si>
  <si>
    <t>Utgifter Villmarksmessa</t>
  </si>
  <si>
    <t>Netto Villmarksmessa</t>
  </si>
  <si>
    <t>Inntekter Merking Altevatn</t>
  </si>
  <si>
    <t>Utgifter Merking Altevatn</t>
  </si>
  <si>
    <t>Netto Merking Altevatn</t>
  </si>
  <si>
    <t>BARDU JEGER OG FISKERFORENING</t>
  </si>
  <si>
    <t>Inntekter Diverse</t>
  </si>
  <si>
    <t>Utgifter Diverse</t>
  </si>
  <si>
    <t>Netto Diverse</t>
  </si>
  <si>
    <t>Netto Aktiviteter</t>
  </si>
  <si>
    <t>Kursutgifter</t>
  </si>
  <si>
    <t>Kontorrekvisita</t>
  </si>
  <si>
    <t>Telefon / Data abo.</t>
  </si>
  <si>
    <t>Reiseutgifter</t>
  </si>
  <si>
    <t>Møteutgifter</t>
  </si>
  <si>
    <t>Profilering</t>
  </si>
  <si>
    <t>Velferdsutgifter</t>
  </si>
  <si>
    <t>Kontigenter</t>
  </si>
  <si>
    <t>Forsikring</t>
  </si>
  <si>
    <t>Gebyrer</t>
  </si>
  <si>
    <t>Sum Diverse Kostnader</t>
  </si>
  <si>
    <t>Renteinntekter</t>
  </si>
  <si>
    <t>Urealisert Tap Fond</t>
  </si>
  <si>
    <t>Urealisert Gevinst Fond</t>
  </si>
  <si>
    <t>Sum Diverse Inntekter</t>
  </si>
  <si>
    <t>BUDSJETT</t>
  </si>
  <si>
    <t>31 12 09</t>
  </si>
  <si>
    <t>Aggregat (bensin), gass, vindmølle og strøm</t>
  </si>
  <si>
    <t>Bensin og olje til båten</t>
  </si>
  <si>
    <t>Ved, dugnadstur og betaling til Statskog</t>
  </si>
  <si>
    <t>Skyting</t>
  </si>
  <si>
    <t>Påmeldingsavgift</t>
  </si>
  <si>
    <t>Utleie av banen</t>
  </si>
  <si>
    <t>Skudd</t>
  </si>
  <si>
    <t>Duer</t>
  </si>
  <si>
    <t>Premier</t>
  </si>
  <si>
    <t>Strøm</t>
  </si>
  <si>
    <t>Rypetelling</t>
  </si>
  <si>
    <t>Aversjonsdressur</t>
  </si>
  <si>
    <t>Jegerprøvekurs</t>
  </si>
  <si>
    <t>Merkemateriell / utstyr, som skal faktureres</t>
  </si>
  <si>
    <t>Drift av båt og motor</t>
  </si>
  <si>
    <t>Tilskudd</t>
  </si>
  <si>
    <t>Fluefiskekurs</t>
  </si>
  <si>
    <t>Leieinntekter</t>
  </si>
  <si>
    <t>KONTO</t>
  </si>
  <si>
    <t>31 12 21</t>
  </si>
  <si>
    <t>Inntekter Kvinneutvalget</t>
  </si>
  <si>
    <t>Utgifter Kvinneutvalget</t>
  </si>
  <si>
    <t>Netto Kvinneutvalget</t>
  </si>
  <si>
    <t>Utgifter Kvinnesutvalget</t>
  </si>
  <si>
    <t xml:space="preserve"> </t>
  </si>
  <si>
    <t>Kvinnekonferanse</t>
  </si>
  <si>
    <t>Strøm/ Festeavgift</t>
  </si>
  <si>
    <t>Rundvask</t>
  </si>
  <si>
    <t>Maling</t>
  </si>
  <si>
    <t>Kjøp av ved</t>
  </si>
  <si>
    <t>Byggteknisk befaring</t>
  </si>
  <si>
    <t xml:space="preserve">Brøyting </t>
  </si>
  <si>
    <t xml:space="preserve">Telenor </t>
  </si>
  <si>
    <t>Festeavgift, hytte</t>
  </si>
  <si>
    <t xml:space="preserve">Strøm </t>
  </si>
  <si>
    <t xml:space="preserve">Ved </t>
  </si>
  <si>
    <t>Service båtmotorer og aggregat</t>
  </si>
  <si>
    <t>Ved, dugnadstur og betaling til Statskog (bensin/olje, 800 Statskog, 750 mat)</t>
  </si>
  <si>
    <t>Altevasspilken</t>
  </si>
  <si>
    <t xml:space="preserve">STED </t>
  </si>
  <si>
    <t>Andel 1/3 av delt overskudd</t>
  </si>
  <si>
    <t>Total sum Netto Aktiviteter</t>
  </si>
  <si>
    <t xml:space="preserve">Budsjettert Årsresultat </t>
  </si>
  <si>
    <t>Service båtmotorer (rorkult)og aggregat</t>
  </si>
  <si>
    <t xml:space="preserve">Aggregat </t>
  </si>
  <si>
    <t>Booking system</t>
  </si>
  <si>
    <t>Bookingsystem</t>
  </si>
  <si>
    <t>Robotklipper</t>
  </si>
  <si>
    <t xml:space="preserve">Forbruksartikler, div inventar </t>
  </si>
  <si>
    <t>Forbruksartikler, div inventar</t>
  </si>
  <si>
    <t>Ny vedovn</t>
  </si>
  <si>
    <t>Aggregat (bensin), gass.</t>
  </si>
  <si>
    <t>Proviant for salg</t>
  </si>
  <si>
    <t>Kjøleskap 230V</t>
  </si>
  <si>
    <t>Solcellepaneler</t>
  </si>
  <si>
    <t>Nye 12V batterier 2stk</t>
  </si>
  <si>
    <t>Sum Inntekter Eiendomsutvalget</t>
  </si>
  <si>
    <t>Sum utgifter eiendomsutvalget</t>
  </si>
  <si>
    <t>Sponsede premier</t>
  </si>
  <si>
    <t>Fiskesommer</t>
  </si>
  <si>
    <t>Vedlikehold og innkjøp utstyr til båter</t>
  </si>
  <si>
    <t>Vedlikehold av NY bane</t>
  </si>
  <si>
    <t>Dametur til Leina eller topphytta 5-7 april 2024</t>
  </si>
  <si>
    <t>Dameskyting skytebanen tirsdager</t>
  </si>
  <si>
    <t>Kvinnekonferanse Nordreisa</t>
  </si>
  <si>
    <t>Nasjonal aktivitetsdag kvinner 31 aug</t>
  </si>
  <si>
    <t>Pølsekurs 19-20 oktober</t>
  </si>
  <si>
    <t>Dametur til Leina eller toppenhytta</t>
  </si>
  <si>
    <t>Dameskyting tirsdager</t>
  </si>
  <si>
    <t>Nasjonal aktivitetsdag kvinner</t>
  </si>
  <si>
    <t>Pølsekurs</t>
  </si>
  <si>
    <t xml:space="preserve">Nasjonal aktivitetsdag kvinner </t>
  </si>
  <si>
    <t>Ungdomstur Leina</t>
  </si>
  <si>
    <t>Momskompensasjon</t>
  </si>
  <si>
    <t>Rom til oppbevaring våpen og ammunisjon</t>
  </si>
  <si>
    <t>Egenandel våpen inkl innkjøp</t>
  </si>
  <si>
    <t>Ungdomsaktivitet</t>
  </si>
  <si>
    <t>FM støtte fra NJFF</t>
  </si>
  <si>
    <t>SNN støtte til våpen</t>
  </si>
  <si>
    <t>Lønn daglig leder og lederverv</t>
  </si>
  <si>
    <t>Kulturmidler</t>
  </si>
  <si>
    <t>Studietilskudd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</si>
</sst>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0"/>
      <name val="Arial"/>
      <charset val="129"/>
    </font>
    <font>
      <b/>
      <sz val="10"/>
      <name val="Arial"/>
      <charset val="129"/>
    </font>
    <font>
      <sz val="10"/>
      <name val="Arial"/>
      <charset val="129"/>
    </font>
    <font>
      <b/>
      <sz val="12"/>
      <name val="Arial"/>
      <charset val="129"/>
    </font>
    <font>
      <b/>
      <sz val="12"/>
      <name val="Arial"/>
      <charset val="129"/>
    </font>
    <font>
      <b/>
      <sz val="10"/>
      <name val="Arial"/>
      <charset val="129"/>
    </font>
    <font>
      <sz val="10"/>
      <name val="Arial"/>
      <charset val="129"/>
    </font>
    <font>
      <sz val="11"/>
      <color indexed="30"/>
      <name val="Calibri"/>
      <charset val="129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7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0" fontId="5" fillId="0" borderId="1" xfId="0" applyFont="1" applyBorder="1"/>
    <xf numFmtId="0" fontId="4" fillId="2" borderId="0" xfId="0" applyFont="1" applyFill="1"/>
    <xf numFmtId="0" fontId="0" fillId="2" borderId="0" xfId="0" applyFill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5" fillId="0" borderId="0" xfId="0" applyFont="1"/>
    <xf numFmtId="0" fontId="5" fillId="2" borderId="0" xfId="0" applyFont="1" applyFill="1"/>
    <xf numFmtId="14" fontId="1" fillId="2" borderId="0" xfId="0" applyNumberFormat="1" applyFont="1" applyFill="1" applyAlignment="1">
      <alignment horizontal="right"/>
    </xf>
    <xf numFmtId="0" fontId="6" fillId="0" borderId="0" xfId="0" applyFont="1"/>
    <xf numFmtId="0" fontId="0" fillId="3" borderId="0" xfId="0" applyFill="1"/>
    <xf numFmtId="0" fontId="5" fillId="3" borderId="0" xfId="0" applyFont="1" applyFill="1"/>
    <xf numFmtId="0" fontId="1" fillId="4" borderId="1" xfId="0" applyFont="1" applyFill="1" applyBorder="1"/>
    <xf numFmtId="0" fontId="0" fillId="3" borderId="0" xfId="0" applyFill="1" applyProtection="1">
      <protection locked="0"/>
    </xf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0" fontId="6" fillId="3" borderId="0" xfId="0" applyFont="1" applyFill="1"/>
    <xf numFmtId="0" fontId="0" fillId="2" borderId="0" xfId="0" applyFill="1" applyProtection="1">
      <protection locked="0"/>
    </xf>
    <xf numFmtId="0" fontId="5" fillId="2" borderId="0" xfId="0" applyFont="1" applyFill="1" applyProtection="1"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 applyProtection="1">
      <protection locked="0"/>
    </xf>
    <xf numFmtId="0" fontId="3" fillId="2" borderId="0" xfId="0" applyFont="1" applyFill="1" applyProtection="1">
      <protection locked="0"/>
    </xf>
    <xf numFmtId="14" fontId="5" fillId="2" borderId="0" xfId="0" applyNumberFormat="1" applyFont="1" applyFill="1" applyAlignment="1" applyProtection="1">
      <alignment horizontal="center"/>
      <protection locked="0"/>
    </xf>
    <xf numFmtId="14" fontId="1" fillId="2" borderId="0" xfId="0" applyNumberFormat="1" applyFont="1" applyFill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5" fillId="0" borderId="1" xfId="0" applyFont="1" applyBorder="1" applyProtection="1">
      <protection locked="0"/>
    </xf>
    <xf numFmtId="0" fontId="5" fillId="0" borderId="2" xfId="0" applyFont="1" applyBorder="1" applyProtection="1">
      <protection locked="0"/>
    </xf>
    <xf numFmtId="14" fontId="5" fillId="2" borderId="0" xfId="0" applyNumberFormat="1" applyFont="1" applyFill="1" applyAlignment="1">
      <alignment horizontal="right"/>
    </xf>
    <xf numFmtId="0" fontId="0" fillId="4" borderId="1" xfId="0" applyFill="1" applyBorder="1"/>
    <xf numFmtId="1" fontId="0" fillId="0" borderId="0" xfId="0" applyNumberFormat="1" applyProtection="1">
      <protection locked="0"/>
    </xf>
    <xf numFmtId="0" fontId="7" fillId="0" borderId="0" xfId="0" applyFont="1" applyProtection="1"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10" fillId="0" borderId="0" xfId="0" applyFont="1" applyProtection="1">
      <protection locked="0"/>
    </xf>
    <xf numFmtId="0" fontId="13" fillId="0" borderId="0" xfId="0" applyFont="1"/>
    <xf numFmtId="14" fontId="13" fillId="2" borderId="0" xfId="0" applyNumberFormat="1" applyFont="1" applyFill="1" applyAlignment="1">
      <alignment horizontal="right"/>
    </xf>
    <xf numFmtId="0" fontId="10" fillId="0" borderId="0" xfId="0" applyFont="1"/>
    <xf numFmtId="0" fontId="13" fillId="2" borderId="0" xfId="0" applyFont="1" applyFill="1"/>
    <xf numFmtId="14" fontId="1" fillId="2" borderId="0" xfId="0" applyNumberFormat="1" applyFont="1" applyFill="1" applyAlignment="1">
      <alignment horizontal="center"/>
    </xf>
    <xf numFmtId="0" fontId="1" fillId="3" borderId="0" xfId="0" applyFont="1" applyFill="1"/>
    <xf numFmtId="0" fontId="13" fillId="3" borderId="0" xfId="0" applyFont="1" applyFill="1"/>
    <xf numFmtId="0" fontId="10" fillId="3" borderId="0" xfId="0" applyFont="1" applyFill="1"/>
    <xf numFmtId="0" fontId="13" fillId="4" borderId="1" xfId="0" applyFont="1" applyFill="1" applyBorder="1"/>
    <xf numFmtId="0" fontId="13" fillId="0" borderId="3" xfId="0" applyFont="1" applyBorder="1" applyProtection="1">
      <protection locked="0"/>
    </xf>
    <xf numFmtId="3" fontId="0" fillId="2" borderId="0" xfId="0" applyNumberFormat="1" applyFill="1"/>
    <xf numFmtId="3" fontId="5" fillId="2" borderId="0" xfId="0" applyNumberFormat="1" applyFont="1" applyFill="1"/>
    <xf numFmtId="3" fontId="1" fillId="2" borderId="0" xfId="0" applyNumberFormat="1" applyFont="1" applyFill="1" applyAlignment="1">
      <alignment horizontal="center"/>
    </xf>
    <xf numFmtId="3" fontId="0" fillId="0" borderId="0" xfId="0" applyNumberFormat="1"/>
    <xf numFmtId="3" fontId="13" fillId="0" borderId="0" xfId="0" applyNumberFormat="1" applyFont="1"/>
    <xf numFmtId="3" fontId="0" fillId="0" borderId="0" xfId="0" applyNumberFormat="1" applyProtection="1">
      <protection locked="0"/>
    </xf>
    <xf numFmtId="3" fontId="0" fillId="0" borderId="1" xfId="0" applyNumberFormat="1" applyBorder="1" applyProtection="1">
      <protection locked="0"/>
    </xf>
    <xf numFmtId="3" fontId="1" fillId="0" borderId="1" xfId="0" applyNumberFormat="1" applyFont="1" applyBorder="1" applyProtection="1">
      <protection locked="0"/>
    </xf>
    <xf numFmtId="3" fontId="1" fillId="0" borderId="0" xfId="0" applyNumberFormat="1" applyFont="1" applyProtection="1">
      <protection locked="0"/>
    </xf>
    <xf numFmtId="3" fontId="13" fillId="0" borderId="3" xfId="0" applyNumberFormat="1" applyFont="1" applyBorder="1" applyProtection="1">
      <protection locked="0"/>
    </xf>
    <xf numFmtId="3" fontId="0" fillId="2" borderId="0" xfId="0" applyNumberFormat="1" applyFill="1" applyProtection="1">
      <protection locked="0"/>
    </xf>
    <xf numFmtId="3" fontId="5" fillId="2" borderId="0" xfId="0" applyNumberFormat="1" applyFont="1" applyFill="1" applyProtection="1">
      <protection locked="0"/>
    </xf>
    <xf numFmtId="3" fontId="1" fillId="2" borderId="0" xfId="0" applyNumberFormat="1" applyFont="1" applyFill="1" applyAlignment="1" applyProtection="1">
      <alignment horizontal="center"/>
      <protection locked="0"/>
    </xf>
    <xf numFmtId="3" fontId="5" fillId="0" borderId="2" xfId="0" applyNumberFormat="1" applyFont="1" applyBorder="1" applyProtection="1">
      <protection locked="0"/>
    </xf>
    <xf numFmtId="0" fontId="13" fillId="0" borderId="2" xfId="0" applyFont="1" applyBorder="1" applyProtection="1">
      <protection locked="0"/>
    </xf>
    <xf numFmtId="0" fontId="10" fillId="0" borderId="1" xfId="0" applyFont="1" applyBorder="1"/>
    <xf numFmtId="0" fontId="2" fillId="0" borderId="0" xfId="0" applyFont="1"/>
    <xf numFmtId="0" fontId="1" fillId="0" borderId="3" xfId="0" applyFont="1" applyBorder="1"/>
    <xf numFmtId="0" fontId="0" fillId="0" borderId="3" xfId="0" applyBorder="1"/>
    <xf numFmtId="3" fontId="1" fillId="0" borderId="3" xfId="0" applyNumberFormat="1" applyFont="1" applyBorder="1"/>
    <xf numFmtId="0" fontId="5" fillId="0" borderId="3" xfId="0" applyFont="1" applyBorder="1" applyProtection="1">
      <protection locked="0"/>
    </xf>
    <xf numFmtId="3" fontId="5" fillId="0" borderId="3" xfId="0" applyNumberFormat="1" applyFont="1" applyBorder="1" applyProtection="1">
      <protection locked="0"/>
    </xf>
    <xf numFmtId="0" fontId="1" fillId="0" borderId="3" xfId="0" applyFont="1" applyBorder="1" applyProtection="1">
      <protection locked="0"/>
    </xf>
    <xf numFmtId="3" fontId="1" fillId="0" borderId="3" xfId="0" applyNumberFormat="1" applyFont="1" applyBorder="1" applyProtection="1">
      <protection locked="0"/>
    </xf>
    <xf numFmtId="0" fontId="13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25"/>
  <sheetViews>
    <sheetView topLeftCell="A34" zoomScale="120" zoomScaleNormal="120" workbookViewId="0">
      <selection activeCell="F10" sqref="F10"/>
    </sheetView>
  </sheetViews>
  <sheetFormatPr baseColWidth="10" defaultColWidth="9.140625" defaultRowHeight="12.75"/>
  <cols>
    <col min="2" max="2" width="9.140625" customWidth="1"/>
    <col min="3" max="3" width="10.28515625" customWidth="1"/>
    <col min="4" max="5" width="9.140625" customWidth="1"/>
    <col min="6" max="6" width="9.140625" style="52" customWidth="1"/>
    <col min="7" max="10" width="9.140625" hidden="1" customWidth="1"/>
    <col min="11" max="11" width="10.28515625" hidden="1" customWidth="1"/>
    <col min="12" max="13" width="9.85546875" hidden="1" customWidth="1"/>
  </cols>
  <sheetData>
    <row r="1" spans="1:15" ht="15.75">
      <c r="B1" s="5"/>
      <c r="C1" s="6"/>
      <c r="D1" s="6"/>
      <c r="E1" s="6"/>
      <c r="F1" s="49"/>
      <c r="G1" s="6"/>
      <c r="H1" s="6"/>
      <c r="I1" s="6"/>
      <c r="J1" s="6"/>
      <c r="K1" s="6"/>
      <c r="L1" s="6"/>
      <c r="M1" s="6"/>
      <c r="N1" s="17"/>
      <c r="O1" s="17"/>
    </row>
    <row r="2" spans="1:15">
      <c r="B2" s="6"/>
      <c r="C2" s="6"/>
      <c r="D2" s="6"/>
      <c r="E2" s="6"/>
      <c r="F2" s="50" t="s">
        <v>0</v>
      </c>
      <c r="G2" s="10" t="s">
        <v>0</v>
      </c>
      <c r="H2" s="10" t="s">
        <v>0</v>
      </c>
      <c r="I2" s="10" t="s">
        <v>0</v>
      </c>
      <c r="J2" s="6"/>
      <c r="K2" s="10" t="s">
        <v>1</v>
      </c>
      <c r="L2" s="10" t="s">
        <v>1</v>
      </c>
      <c r="M2" s="10" t="s">
        <v>1</v>
      </c>
    </row>
    <row r="3" spans="1:15">
      <c r="A3" t="s">
        <v>75</v>
      </c>
      <c r="B3" s="42" t="s">
        <v>96</v>
      </c>
      <c r="C3" s="6"/>
      <c r="D3" s="6"/>
      <c r="E3" s="6"/>
      <c r="F3" s="51">
        <v>2024</v>
      </c>
      <c r="G3" s="8">
        <v>2021</v>
      </c>
      <c r="H3" s="8">
        <v>2011</v>
      </c>
      <c r="I3" s="8">
        <v>2010</v>
      </c>
      <c r="J3" s="8"/>
      <c r="K3" s="40" t="s">
        <v>76</v>
      </c>
      <c r="L3" s="33" t="s">
        <v>2</v>
      </c>
      <c r="M3" s="33" t="s">
        <v>3</v>
      </c>
    </row>
    <row r="5" spans="1:15">
      <c r="B5" s="39" t="s">
        <v>4</v>
      </c>
      <c r="C5" s="39"/>
      <c r="D5" s="39"/>
      <c r="E5" s="39"/>
      <c r="F5" s="53">
        <f>SUM(F6:F10)</f>
        <v>168500</v>
      </c>
      <c r="G5" t="e">
        <f>Eiendomsutvalget!#REF!</f>
        <v>#REF!</v>
      </c>
      <c r="H5">
        <v>0</v>
      </c>
      <c r="I5">
        <v>0</v>
      </c>
      <c r="K5">
        <v>0</v>
      </c>
      <c r="L5" s="17">
        <v>0</v>
      </c>
      <c r="M5">
        <v>0</v>
      </c>
    </row>
    <row r="6" spans="1:15">
      <c r="B6" t="s">
        <v>5</v>
      </c>
      <c r="F6" s="52">
        <f>SUM(Eiendomsutvalget!D10)</f>
        <v>20000</v>
      </c>
      <c r="G6" t="e">
        <f>Eiendomsutvalget!#REF!</f>
        <v>#REF!</v>
      </c>
      <c r="H6">
        <v>22000</v>
      </c>
      <c r="I6">
        <v>13000</v>
      </c>
      <c r="K6">
        <v>37400</v>
      </c>
      <c r="L6" s="17">
        <v>22250</v>
      </c>
      <c r="M6">
        <v>42237</v>
      </c>
    </row>
    <row r="7" spans="1:15">
      <c r="B7" t="s">
        <v>6</v>
      </c>
      <c r="F7" s="52">
        <f>SUM(Eiendomsutvalget!D14)</f>
        <v>35000</v>
      </c>
      <c r="G7" t="e">
        <f>Eiendomsutvalget!#REF!</f>
        <v>#REF!</v>
      </c>
      <c r="H7">
        <v>51900</v>
      </c>
      <c r="I7">
        <v>50000</v>
      </c>
      <c r="K7">
        <v>57006</v>
      </c>
      <c r="L7" s="17">
        <v>59704</v>
      </c>
      <c r="M7">
        <v>64622</v>
      </c>
      <c r="N7" s="52"/>
    </row>
    <row r="8" spans="1:15">
      <c r="B8" t="s">
        <v>7</v>
      </c>
      <c r="F8" s="52">
        <f>SUM(Eiendomsutvalget!D16)</f>
        <v>40000</v>
      </c>
      <c r="G8" t="e">
        <f>Eiendomsutvalget!#REF!</f>
        <v>#REF!</v>
      </c>
      <c r="H8">
        <v>23000</v>
      </c>
      <c r="I8">
        <v>25000</v>
      </c>
      <c r="K8">
        <v>22600</v>
      </c>
      <c r="L8" s="17">
        <v>20300</v>
      </c>
      <c r="M8">
        <v>20875</v>
      </c>
    </row>
    <row r="9" spans="1:15">
      <c r="B9" t="s">
        <v>8</v>
      </c>
      <c r="F9" s="52">
        <f>SUM(Eiendomsutvalget!D18)</f>
        <v>65000</v>
      </c>
      <c r="G9" t="e">
        <f>Eiendomsutvalget!#REF!</f>
        <v>#REF!</v>
      </c>
      <c r="H9">
        <v>30000</v>
      </c>
      <c r="I9">
        <v>25000</v>
      </c>
      <c r="K9">
        <v>34815</v>
      </c>
      <c r="L9" s="17">
        <v>54275</v>
      </c>
      <c r="M9">
        <v>40500</v>
      </c>
    </row>
    <row r="10" spans="1:15">
      <c r="B10" t="s">
        <v>9</v>
      </c>
      <c r="F10" s="52">
        <f>SUM(Eiendomsutvalget!D20)</f>
        <v>8500</v>
      </c>
      <c r="G10" t="e">
        <f>Eiendomsutvalget!#REF!</f>
        <v>#REF!</v>
      </c>
      <c r="H10">
        <v>7000</v>
      </c>
      <c r="I10">
        <v>10000</v>
      </c>
      <c r="K10">
        <v>14225</v>
      </c>
      <c r="L10" s="17">
        <v>5025</v>
      </c>
      <c r="M10">
        <v>4325</v>
      </c>
    </row>
    <row r="11" spans="1:15">
      <c r="L11" s="17"/>
    </row>
    <row r="12" spans="1:15">
      <c r="B12" s="39" t="s">
        <v>10</v>
      </c>
      <c r="C12" s="39"/>
      <c r="D12" s="39"/>
      <c r="E12" s="39"/>
      <c r="F12" s="53">
        <f>SUM(F13:F17)</f>
        <v>-209000</v>
      </c>
      <c r="G12" t="e">
        <f>Eiendomsutvalget!#REF!</f>
        <v>#REF!</v>
      </c>
      <c r="H12">
        <v>0</v>
      </c>
      <c r="I12">
        <v>0</v>
      </c>
      <c r="K12">
        <v>-2230</v>
      </c>
      <c r="L12" s="17">
        <v>-6016</v>
      </c>
      <c r="M12">
        <v>-4969</v>
      </c>
    </row>
    <row r="13" spans="1:15">
      <c r="B13" t="s">
        <v>11</v>
      </c>
      <c r="F13" s="52">
        <f>SUM(Eiendomsutvalget!D35)</f>
        <v>-93000</v>
      </c>
      <c r="G13" t="e">
        <f>Eiendomsutvalget!#REF!</f>
        <v>#REF!</v>
      </c>
      <c r="H13">
        <v>-99700</v>
      </c>
      <c r="I13">
        <v>-150000</v>
      </c>
      <c r="K13">
        <v>-28394</v>
      </c>
      <c r="L13" s="17">
        <v>-195126</v>
      </c>
      <c r="M13">
        <v>-134710</v>
      </c>
    </row>
    <row r="14" spans="1:15">
      <c r="B14" t="s">
        <v>12</v>
      </c>
      <c r="F14" s="52">
        <f>SUM(Eiendomsutvalget!D44)</f>
        <v>-30000</v>
      </c>
      <c r="G14" t="e">
        <f>Eiendomsutvalget!#REF!</f>
        <v>#REF!</v>
      </c>
      <c r="H14">
        <v>-35700</v>
      </c>
      <c r="I14">
        <v>-25000</v>
      </c>
      <c r="K14">
        <v>-38791</v>
      </c>
      <c r="L14" s="17">
        <v>-42561</v>
      </c>
      <c r="M14">
        <v>-26305</v>
      </c>
      <c r="N14" s="52"/>
    </row>
    <row r="15" spans="1:15">
      <c r="B15" t="s">
        <v>13</v>
      </c>
      <c r="F15" s="52">
        <f>SUM(Eiendomsutvalget!D55)</f>
        <v>-23500</v>
      </c>
      <c r="G15" t="e">
        <f>Eiendomsutvalget!#REF!</f>
        <v>#REF!</v>
      </c>
      <c r="H15">
        <v>-13700</v>
      </c>
      <c r="I15">
        <v>-28000</v>
      </c>
      <c r="K15">
        <v>-20757</v>
      </c>
      <c r="L15" s="17">
        <v>-25036</v>
      </c>
      <c r="M15">
        <v>-44931</v>
      </c>
    </row>
    <row r="16" spans="1:15">
      <c r="B16" t="s">
        <v>14</v>
      </c>
      <c r="F16" s="52">
        <f>SUM(Eiendomsutvalget!D67)</f>
        <v>-28000</v>
      </c>
      <c r="G16" t="e">
        <f>Eiendomsutvalget!#REF!</f>
        <v>#REF!</v>
      </c>
      <c r="H16">
        <v>-32100</v>
      </c>
      <c r="I16">
        <v>-20000</v>
      </c>
      <c r="K16">
        <v>-36846</v>
      </c>
      <c r="L16" s="17">
        <v>-42697</v>
      </c>
      <c r="M16">
        <v>-31869</v>
      </c>
    </row>
    <row r="17" spans="2:13">
      <c r="B17" t="s">
        <v>15</v>
      </c>
      <c r="F17" s="52">
        <f>SUM(Eiendomsutvalget!D78)</f>
        <v>-34500</v>
      </c>
      <c r="G17" t="e">
        <f>Eiendomsutvalget!#REF!</f>
        <v>#REF!</v>
      </c>
      <c r="H17">
        <v>-10400</v>
      </c>
      <c r="I17">
        <v>-6000</v>
      </c>
      <c r="K17">
        <v>-32207</v>
      </c>
      <c r="L17" s="17">
        <v>-5898</v>
      </c>
      <c r="M17">
        <v>-13963</v>
      </c>
    </row>
    <row r="18" spans="2:13">
      <c r="B18" s="66" t="s">
        <v>16</v>
      </c>
      <c r="C18" s="67"/>
      <c r="D18" s="67"/>
      <c r="E18" s="67"/>
      <c r="F18" s="68">
        <f>F12+F5</f>
        <v>-40500</v>
      </c>
      <c r="G18" s="3" t="e">
        <f>SUM(G5:G17)</f>
        <v>#REF!</v>
      </c>
      <c r="H18" s="3">
        <f>SUM(H5:H17)</f>
        <v>-57700</v>
      </c>
      <c r="I18" s="3">
        <f>SUM(I5:I17)</f>
        <v>-106000</v>
      </c>
      <c r="J18" s="3"/>
      <c r="K18" s="3">
        <f>SUM(K5:K17)</f>
        <v>6821</v>
      </c>
      <c r="L18" s="3">
        <f>SUM(L5:L17)</f>
        <v>-155780</v>
      </c>
      <c r="M18" s="3">
        <f>SUM(M5:M17)</f>
        <v>-84188</v>
      </c>
    </row>
    <row r="20" spans="2:13">
      <c r="B20" s="17" t="s">
        <v>17</v>
      </c>
      <c r="C20" s="17"/>
      <c r="D20" s="17"/>
      <c r="E20" s="17"/>
      <c r="F20" s="54">
        <f>Skyteutvalget!D12</f>
        <v>298000</v>
      </c>
      <c r="G20" s="17">
        <f>Skyteutvalget!E12</f>
        <v>95200</v>
      </c>
      <c r="H20" s="17">
        <v>141000</v>
      </c>
      <c r="I20" s="17">
        <v>120000</v>
      </c>
      <c r="J20" s="17"/>
      <c r="K20">
        <v>90110</v>
      </c>
      <c r="L20" s="17">
        <v>69675</v>
      </c>
      <c r="M20" s="17">
        <v>105140</v>
      </c>
    </row>
    <row r="21" spans="2:13">
      <c r="B21" s="17" t="s">
        <v>18</v>
      </c>
      <c r="C21" s="17"/>
      <c r="D21" s="17"/>
      <c r="E21" s="17"/>
      <c r="F21" s="54">
        <f>Skyteutvalget!D24</f>
        <v>-672000</v>
      </c>
      <c r="G21" s="17">
        <f>Skyteutvalget!E23</f>
        <v>-75200</v>
      </c>
      <c r="H21" s="17">
        <v>-95500</v>
      </c>
      <c r="I21" s="17">
        <v>-95000</v>
      </c>
      <c r="J21" s="17"/>
      <c r="K21" s="41">
        <v>-77236</v>
      </c>
      <c r="L21" s="17">
        <v>-85750</v>
      </c>
      <c r="M21" s="17">
        <v>-107021</v>
      </c>
    </row>
    <row r="22" spans="2:13">
      <c r="B22" s="24"/>
      <c r="C22" s="24"/>
      <c r="D22" s="24"/>
      <c r="E22" s="24"/>
      <c r="F22" s="55"/>
      <c r="G22" s="24" t="e">
        <f>Skyteutvalget!#REF!</f>
        <v>#REF!</v>
      </c>
      <c r="H22" s="24">
        <v>-61000</v>
      </c>
      <c r="I22" s="24">
        <v>-65000</v>
      </c>
      <c r="J22" s="24"/>
      <c r="K22" s="24">
        <v>0</v>
      </c>
      <c r="L22" s="24">
        <v>0</v>
      </c>
      <c r="M22" s="24">
        <v>0</v>
      </c>
    </row>
    <row r="23" spans="2:13">
      <c r="B23" s="25" t="s">
        <v>19</v>
      </c>
      <c r="C23" s="25"/>
      <c r="D23" s="25"/>
      <c r="E23" s="25"/>
      <c r="F23" s="56">
        <f>SUM(F20:F22)</f>
        <v>-374000</v>
      </c>
      <c r="G23" s="25" t="e">
        <f>SUM(G20:G22)</f>
        <v>#REF!</v>
      </c>
      <c r="H23" s="25">
        <f>SUM(H20:H22)</f>
        <v>-15500</v>
      </c>
      <c r="I23" s="25">
        <f>SUM(I20:I22)</f>
        <v>-40000</v>
      </c>
      <c r="J23" s="25"/>
      <c r="K23" s="25">
        <f>SUM(K20:K22)</f>
        <v>12874</v>
      </c>
      <c r="L23" s="25">
        <f>SUM(L20:L22)</f>
        <v>-16075</v>
      </c>
      <c r="M23" s="25">
        <f>SUM(M20:M22)</f>
        <v>-1881</v>
      </c>
    </row>
    <row r="24" spans="2:13">
      <c r="B24" s="17"/>
      <c r="C24" s="17"/>
      <c r="D24" s="17"/>
      <c r="E24" s="17"/>
      <c r="F24" s="54"/>
      <c r="G24" s="17"/>
      <c r="H24" s="17"/>
      <c r="I24" s="17"/>
      <c r="J24" s="17"/>
      <c r="K24" s="17"/>
      <c r="L24" s="17"/>
      <c r="M24" s="17"/>
    </row>
    <row r="25" spans="2:13">
      <c r="B25" s="17" t="s">
        <v>20</v>
      </c>
      <c r="C25" s="17"/>
      <c r="D25" s="17"/>
      <c r="E25" s="17"/>
      <c r="F25" s="54">
        <f>Jaktutvalget!D10</f>
        <v>344000</v>
      </c>
      <c r="G25" s="17">
        <f>Jaktutvalget!E11</f>
        <v>127000</v>
      </c>
      <c r="H25" s="17">
        <v>108200</v>
      </c>
      <c r="I25" s="17">
        <v>15000</v>
      </c>
      <c r="J25" s="17"/>
      <c r="K25">
        <v>386070</v>
      </c>
      <c r="L25" s="17">
        <v>118030</v>
      </c>
      <c r="M25" s="17">
        <v>25050</v>
      </c>
    </row>
    <row r="26" spans="2:13">
      <c r="B26" s="17" t="s">
        <v>21</v>
      </c>
      <c r="C26" s="17"/>
      <c r="D26" s="17"/>
      <c r="E26" s="17"/>
      <c r="F26" s="54">
        <f>Jaktutvalget!D19</f>
        <v>-185000</v>
      </c>
      <c r="G26" s="17">
        <f>Jaktutvalget!E20</f>
        <v>-75200</v>
      </c>
      <c r="H26" s="17">
        <v>-86000</v>
      </c>
      <c r="I26" s="17">
        <v>-10000</v>
      </c>
      <c r="J26" s="17"/>
      <c r="K26">
        <v>-196820</v>
      </c>
      <c r="L26" s="17">
        <v>-72987</v>
      </c>
      <c r="M26" s="17">
        <v>-9230</v>
      </c>
    </row>
    <row r="27" spans="2:13">
      <c r="B27" s="24"/>
      <c r="C27" s="24"/>
      <c r="D27" s="24"/>
      <c r="E27" s="24"/>
      <c r="F27" s="55"/>
      <c r="G27" s="24">
        <v>0</v>
      </c>
      <c r="H27" s="24">
        <v>0</v>
      </c>
      <c r="I27" s="24">
        <v>0</v>
      </c>
      <c r="J27" s="24"/>
      <c r="K27" s="24"/>
      <c r="L27" s="24"/>
      <c r="M27" s="24">
        <v>0</v>
      </c>
    </row>
    <row r="28" spans="2:13">
      <c r="B28" s="25" t="s">
        <v>22</v>
      </c>
      <c r="C28" s="25"/>
      <c r="D28" s="25"/>
      <c r="E28" s="25"/>
      <c r="F28" s="56">
        <f>SUM(F25:F27)</f>
        <v>159000</v>
      </c>
      <c r="G28" s="25">
        <f>SUM(G25:G27)</f>
        <v>51800</v>
      </c>
      <c r="H28" s="25">
        <f>SUM(H25:H27)</f>
        <v>22200</v>
      </c>
      <c r="I28" s="25">
        <f>SUM(I25:I27)</f>
        <v>5000</v>
      </c>
      <c r="J28" s="25"/>
      <c r="K28" s="25">
        <f>SUM(K25:K26)</f>
        <v>189250</v>
      </c>
      <c r="L28" s="25">
        <f>SUM(L25:L26)</f>
        <v>45043</v>
      </c>
      <c r="M28" s="25">
        <f>SUM(M25:M27)</f>
        <v>15820</v>
      </c>
    </row>
    <row r="29" spans="2:13">
      <c r="B29" s="17"/>
      <c r="C29" s="17"/>
      <c r="D29" s="17"/>
      <c r="E29" s="17"/>
      <c r="F29" s="54"/>
      <c r="G29" s="17"/>
      <c r="H29" s="17"/>
      <c r="I29" s="17"/>
      <c r="J29" s="17"/>
      <c r="L29" s="17"/>
      <c r="M29" s="17"/>
    </row>
    <row r="30" spans="2:13">
      <c r="B30" s="17" t="s">
        <v>23</v>
      </c>
      <c r="C30" s="17"/>
      <c r="D30" s="17"/>
      <c r="E30" s="17"/>
      <c r="F30" s="54">
        <f>SUM(Fiskeutvalget!D8)</f>
        <v>55000</v>
      </c>
      <c r="G30" s="17">
        <f>Fiskeutvalget!E13</f>
        <v>18000</v>
      </c>
      <c r="H30" s="17">
        <v>0</v>
      </c>
      <c r="I30" s="17">
        <v>10000</v>
      </c>
      <c r="J30" s="17"/>
      <c r="K30">
        <v>32250</v>
      </c>
      <c r="L30" s="17">
        <v>3700</v>
      </c>
      <c r="M30" s="17">
        <v>2750</v>
      </c>
    </row>
    <row r="31" spans="2:13">
      <c r="B31" s="17" t="s">
        <v>24</v>
      </c>
      <c r="C31" s="17"/>
      <c r="D31" s="17"/>
      <c r="E31" s="17"/>
      <c r="F31" s="54">
        <f>SUM(Fiskeutvalget!D15)</f>
        <v>-60000</v>
      </c>
      <c r="G31" s="17" t="e">
        <f>Fiskeutvalget!#REF!</f>
        <v>#REF!</v>
      </c>
      <c r="H31" s="17">
        <v>-17000</v>
      </c>
      <c r="I31" s="17">
        <v>-10000</v>
      </c>
      <c r="J31" s="17"/>
      <c r="K31">
        <v>-7486</v>
      </c>
      <c r="L31" s="17">
        <v>-25229</v>
      </c>
      <c r="M31" s="17">
        <v>-1650</v>
      </c>
    </row>
    <row r="32" spans="2:13">
      <c r="B32" s="71" t="s">
        <v>25</v>
      </c>
      <c r="C32" s="71"/>
      <c r="D32" s="71"/>
      <c r="E32" s="71"/>
      <c r="F32" s="72">
        <f>SUM(F30:F31)</f>
        <v>-5000</v>
      </c>
      <c r="G32" s="25" t="e">
        <f>SUM(G30:G31)</f>
        <v>#REF!</v>
      </c>
      <c r="H32" s="25">
        <f>SUM(H30:H31)</f>
        <v>-17000</v>
      </c>
      <c r="I32" s="25">
        <f>SUM(I30:I31)</f>
        <v>0</v>
      </c>
      <c r="J32" s="25"/>
      <c r="K32" s="25">
        <f>SUM(K30:K31)</f>
        <v>24764</v>
      </c>
      <c r="L32" s="25">
        <f>SUM(L30:L31)</f>
        <v>-21529</v>
      </c>
      <c r="M32" s="25">
        <f>SUM(M30:M31)</f>
        <v>1100</v>
      </c>
    </row>
    <row r="33" spans="2:13">
      <c r="B33" s="17"/>
      <c r="C33" s="17"/>
      <c r="D33" s="17"/>
      <c r="E33" s="17"/>
      <c r="F33" s="54"/>
      <c r="G33" s="17"/>
      <c r="H33" s="17"/>
      <c r="I33" s="17"/>
      <c r="J33" s="17"/>
      <c r="L33" s="17"/>
      <c r="M33" s="17"/>
    </row>
    <row r="34" spans="2:13">
      <c r="B34" s="17" t="s">
        <v>26</v>
      </c>
      <c r="C34" s="17"/>
      <c r="D34" s="17"/>
      <c r="E34" s="17"/>
      <c r="F34" s="54">
        <f>Ungdomsutvalget!D10</f>
        <v>10000</v>
      </c>
      <c r="G34" s="17">
        <f>Ungdomsutvalget!E10</f>
        <v>15000</v>
      </c>
      <c r="H34" s="17">
        <v>15000</v>
      </c>
      <c r="I34" s="17">
        <v>10000</v>
      </c>
      <c r="J34" s="17"/>
      <c r="K34">
        <v>39985</v>
      </c>
      <c r="L34" s="17">
        <v>38100</v>
      </c>
      <c r="M34" s="17">
        <v>42782</v>
      </c>
    </row>
    <row r="35" spans="2:13">
      <c r="B35" s="24" t="s">
        <v>27</v>
      </c>
      <c r="C35" s="24"/>
      <c r="D35" s="24"/>
      <c r="E35" s="24"/>
      <c r="F35" s="55">
        <f>Ungdomsutvalget!D18</f>
        <v>-10000</v>
      </c>
      <c r="G35" s="24">
        <f>Ungdomsutvalget!E18</f>
        <v>-6500</v>
      </c>
      <c r="H35" s="24">
        <v>-38500</v>
      </c>
      <c r="I35" s="24">
        <v>-35000</v>
      </c>
      <c r="J35" s="24"/>
      <c r="K35" s="2">
        <v>-20499</v>
      </c>
      <c r="L35" s="24">
        <v>-28655</v>
      </c>
      <c r="M35" s="24">
        <v>-17808</v>
      </c>
    </row>
    <row r="36" spans="2:13">
      <c r="B36" s="25" t="s">
        <v>28</v>
      </c>
      <c r="C36" s="25"/>
      <c r="D36" s="25"/>
      <c r="E36" s="25"/>
      <c r="F36" s="56">
        <f>SUM(F34:F35)</f>
        <v>0</v>
      </c>
      <c r="G36" s="25">
        <f>SUM(G34:G35)</f>
        <v>8500</v>
      </c>
      <c r="H36" s="25">
        <f>SUM(H34:H35)</f>
        <v>-23500</v>
      </c>
      <c r="I36" s="25">
        <f>SUM(I34:I35)</f>
        <v>-25000</v>
      </c>
      <c r="J36" s="25"/>
      <c r="K36" s="25">
        <f>SUM(K34:K35)</f>
        <v>19486</v>
      </c>
      <c r="L36" s="25">
        <f>SUM(L34:L35)</f>
        <v>9445</v>
      </c>
      <c r="M36" s="25">
        <f>SUM(M34:M35)</f>
        <v>24974</v>
      </c>
    </row>
    <row r="37" spans="2:13">
      <c r="B37" s="29"/>
      <c r="C37" s="29"/>
      <c r="D37" s="29"/>
      <c r="E37" s="29"/>
      <c r="F37" s="57"/>
      <c r="G37" s="29"/>
      <c r="H37" s="29"/>
      <c r="I37" s="29"/>
      <c r="J37" s="29"/>
      <c r="K37" s="29"/>
      <c r="L37" s="29"/>
      <c r="M37" s="29"/>
    </row>
    <row r="38" spans="2:13">
      <c r="B38" s="17" t="s">
        <v>77</v>
      </c>
      <c r="C38" s="17"/>
      <c r="D38" s="17"/>
      <c r="E38" s="17"/>
      <c r="F38" s="54">
        <f>Kvinneutvalget!D10</f>
        <v>24500</v>
      </c>
      <c r="G38" s="17">
        <f>Ungdomsutvalget!E13</f>
        <v>0</v>
      </c>
      <c r="H38" s="17">
        <v>15000</v>
      </c>
      <c r="I38" s="17">
        <v>10000</v>
      </c>
      <c r="J38" s="17"/>
      <c r="L38" s="29"/>
      <c r="M38" s="29"/>
    </row>
    <row r="39" spans="2:13">
      <c r="B39" s="24" t="s">
        <v>80</v>
      </c>
      <c r="C39" s="24"/>
      <c r="D39" s="24"/>
      <c r="E39" s="24"/>
      <c r="F39" s="55">
        <f>Kvinneutvalget!D20</f>
        <v>-26500</v>
      </c>
      <c r="G39" s="24">
        <f>Ungdomsutvalget!E22</f>
        <v>0</v>
      </c>
      <c r="H39" s="24">
        <v>-38500</v>
      </c>
      <c r="I39" s="24">
        <v>-35000</v>
      </c>
      <c r="J39" s="24"/>
      <c r="K39" s="2"/>
      <c r="L39" s="29"/>
      <c r="M39" s="29"/>
    </row>
    <row r="40" spans="2:13">
      <c r="B40" s="25" t="s">
        <v>79</v>
      </c>
      <c r="C40" s="25"/>
      <c r="D40" s="25"/>
      <c r="E40" s="25"/>
      <c r="F40" s="56">
        <f>SUM(F38:F39)</f>
        <v>-2000</v>
      </c>
      <c r="G40" s="25">
        <f>SUM(G38:G39)</f>
        <v>0</v>
      </c>
      <c r="H40" s="25">
        <f>SUM(H38:H39)</f>
        <v>-23500</v>
      </c>
      <c r="I40" s="25">
        <f>SUM(I38:I39)</f>
        <v>-25000</v>
      </c>
      <c r="J40" s="25"/>
      <c r="K40" s="25"/>
      <c r="L40" s="29"/>
      <c r="M40" s="29"/>
    </row>
    <row r="41" spans="2:13">
      <c r="B41" s="17"/>
      <c r="C41" s="17"/>
      <c r="D41" s="17"/>
      <c r="E41" s="17"/>
      <c r="F41" s="54"/>
      <c r="G41" s="17"/>
      <c r="H41" s="17"/>
      <c r="I41" s="17"/>
      <c r="J41" s="17"/>
      <c r="L41" s="17"/>
      <c r="M41" s="17"/>
    </row>
    <row r="42" spans="2:13">
      <c r="B42" s="17" t="s">
        <v>29</v>
      </c>
      <c r="C42" s="17"/>
      <c r="D42" s="17"/>
      <c r="E42" s="17"/>
      <c r="F42" s="54">
        <f>Villmarksmessa!H7</f>
        <v>150000</v>
      </c>
      <c r="G42" s="17">
        <f>Villmarksmessa!E7</f>
        <v>140000</v>
      </c>
      <c r="H42" s="17">
        <v>150000</v>
      </c>
      <c r="I42" s="17">
        <v>150000</v>
      </c>
      <c r="J42" s="17"/>
      <c r="K42">
        <v>200000</v>
      </c>
      <c r="L42" s="17">
        <v>100000</v>
      </c>
      <c r="M42" s="17">
        <v>200000</v>
      </c>
    </row>
    <row r="43" spans="2:13">
      <c r="B43" s="24" t="s">
        <v>30</v>
      </c>
      <c r="C43" s="24"/>
      <c r="D43" s="24"/>
      <c r="E43" s="24"/>
      <c r="F43" s="55">
        <f>Villmarksmessa!H12</f>
        <v>0</v>
      </c>
      <c r="G43" s="24">
        <f>Villmarksmessa!E12</f>
        <v>-7000</v>
      </c>
      <c r="H43" s="24">
        <v>-12000</v>
      </c>
      <c r="I43" s="24">
        <v>-5000</v>
      </c>
      <c r="J43" s="24"/>
      <c r="K43" s="2">
        <v>-4191</v>
      </c>
      <c r="L43" s="24">
        <v>-6342</v>
      </c>
      <c r="M43" s="24">
        <v>-9844</v>
      </c>
    </row>
    <row r="44" spans="2:13">
      <c r="B44" s="25" t="s">
        <v>31</v>
      </c>
      <c r="C44" s="25"/>
      <c r="D44" s="25"/>
      <c r="E44" s="25"/>
      <c r="F44" s="56">
        <f>SUM(F42:F43)</f>
        <v>150000</v>
      </c>
      <c r="G44" s="25">
        <f>SUM(G42:G43)</f>
        <v>133000</v>
      </c>
      <c r="H44" s="25">
        <f>SUM(H42:H43)</f>
        <v>138000</v>
      </c>
      <c r="I44" s="25">
        <f>SUM(I42:I43)</f>
        <v>145000</v>
      </c>
      <c r="J44" s="25"/>
      <c r="K44" s="25">
        <f>SUM(K42:K43)</f>
        <v>195809</v>
      </c>
      <c r="L44" s="25">
        <f>SUM(L42:L43)</f>
        <v>93658</v>
      </c>
      <c r="M44" s="25">
        <f>SUM(M42:M43)</f>
        <v>190156</v>
      </c>
    </row>
    <row r="45" spans="2:13">
      <c r="B45" s="17"/>
      <c r="C45" s="17"/>
      <c r="D45" s="17"/>
      <c r="E45" s="17"/>
      <c r="F45" s="54"/>
      <c r="G45" s="17"/>
      <c r="H45" s="17"/>
      <c r="I45" s="17"/>
      <c r="J45" s="17"/>
      <c r="L45" s="17"/>
      <c r="M45" s="17"/>
    </row>
    <row r="46" spans="2:13">
      <c r="B46" s="17" t="s">
        <v>32</v>
      </c>
      <c r="C46" s="17"/>
      <c r="D46" s="17"/>
      <c r="E46" s="17"/>
      <c r="F46" s="54">
        <f>'Merking av Altevatn'!G5</f>
        <v>47000</v>
      </c>
      <c r="G46" s="17">
        <f>'Merking av Altevatn'!E5</f>
        <v>43800</v>
      </c>
      <c r="H46" s="17">
        <v>58800</v>
      </c>
      <c r="I46" s="17">
        <v>38000</v>
      </c>
      <c r="J46" s="17"/>
      <c r="K46">
        <v>82290</v>
      </c>
      <c r="L46" s="17">
        <v>56226</v>
      </c>
      <c r="M46" s="17">
        <v>56802</v>
      </c>
    </row>
    <row r="47" spans="2:13">
      <c r="B47" s="24" t="s">
        <v>33</v>
      </c>
      <c r="C47" s="24"/>
      <c r="D47" s="24"/>
      <c r="E47" s="24"/>
      <c r="F47" s="55">
        <f>'Merking av Altevatn'!G14</f>
        <v>-8000</v>
      </c>
      <c r="G47" s="24">
        <f>'Merking av Altevatn'!E14</f>
        <v>-14000</v>
      </c>
      <c r="H47" s="24">
        <v>-28300</v>
      </c>
      <c r="I47" s="24">
        <v>-15000</v>
      </c>
      <c r="J47" s="24"/>
      <c r="K47" s="2">
        <v>-53777</v>
      </c>
      <c r="L47" s="24">
        <v>-22983</v>
      </c>
      <c r="M47" s="24">
        <v>-19959</v>
      </c>
    </row>
    <row r="48" spans="2:13">
      <c r="B48" s="25" t="s">
        <v>34</v>
      </c>
      <c r="C48" s="25"/>
      <c r="D48" s="25"/>
      <c r="E48" s="25"/>
      <c r="F48" s="56">
        <f>SUM(F46:F47)</f>
        <v>39000</v>
      </c>
      <c r="G48" s="25">
        <f>SUM(G46:G47)</f>
        <v>29800</v>
      </c>
      <c r="H48" s="25">
        <f>SUM(H46:H47)</f>
        <v>30500</v>
      </c>
      <c r="I48" s="25">
        <f>SUM(I46:I47)</f>
        <v>23000</v>
      </c>
      <c r="J48" s="25"/>
      <c r="K48" s="25">
        <f>SUM(K46:K47)</f>
        <v>28513</v>
      </c>
      <c r="L48" s="25">
        <f>SUM(L46:L47)</f>
        <v>33243</v>
      </c>
      <c r="M48" s="25">
        <f>SUM(M46:M47)</f>
        <v>36843</v>
      </c>
    </row>
    <row r="49" spans="2:13">
      <c r="B49" s="17"/>
      <c r="C49" s="17"/>
      <c r="D49" s="17"/>
      <c r="E49" s="17"/>
      <c r="F49" s="54"/>
      <c r="G49" s="17"/>
      <c r="H49" s="17"/>
      <c r="I49" s="17"/>
      <c r="J49" s="17"/>
      <c r="L49" s="17"/>
      <c r="M49" s="17"/>
    </row>
    <row r="50" spans="2:13">
      <c r="B50" s="48" t="s">
        <v>98</v>
      </c>
      <c r="C50" s="48"/>
      <c r="D50" s="48"/>
      <c r="E50" s="48"/>
      <c r="F50" s="58">
        <f>F18+F23+F28+F32+F36+F40+F44+F48</f>
        <v>-73500</v>
      </c>
      <c r="G50" s="17"/>
      <c r="H50" s="17"/>
      <c r="I50" s="17"/>
      <c r="J50" s="17"/>
      <c r="L50" s="17"/>
      <c r="M50" s="17"/>
    </row>
    <row r="51" spans="2:13">
      <c r="B51" s="17"/>
      <c r="C51" s="17"/>
      <c r="D51" s="17"/>
      <c r="E51" s="17"/>
      <c r="F51" s="54"/>
      <c r="G51" s="17"/>
      <c r="H51" s="17"/>
      <c r="I51" s="17"/>
      <c r="J51" s="17"/>
      <c r="L51" s="17"/>
      <c r="M51" s="17"/>
    </row>
    <row r="52" spans="2:13">
      <c r="B52" s="17"/>
      <c r="C52" s="17"/>
      <c r="D52" s="17"/>
      <c r="E52" s="17"/>
      <c r="F52" s="54"/>
      <c r="G52" s="17"/>
      <c r="H52" s="17"/>
      <c r="I52" s="17"/>
      <c r="J52" s="17"/>
      <c r="L52" s="17"/>
      <c r="M52" s="17"/>
    </row>
    <row r="53" spans="2:13" ht="15.75">
      <c r="B53" s="26" t="s">
        <v>35</v>
      </c>
      <c r="C53" s="20"/>
      <c r="D53" s="20"/>
      <c r="E53" s="20"/>
      <c r="F53" s="59"/>
      <c r="G53" s="20"/>
      <c r="H53" s="20"/>
      <c r="I53" s="20"/>
      <c r="J53" s="20"/>
      <c r="K53" s="6"/>
      <c r="L53" s="20"/>
      <c r="M53" s="20"/>
    </row>
    <row r="54" spans="2:13">
      <c r="B54" s="20"/>
      <c r="C54" s="20"/>
      <c r="D54" s="20"/>
      <c r="E54" s="37"/>
      <c r="F54" s="60" t="s">
        <v>0</v>
      </c>
      <c r="G54" s="21" t="s">
        <v>0</v>
      </c>
      <c r="H54" s="21" t="s">
        <v>0</v>
      </c>
      <c r="I54" s="21" t="s">
        <v>0</v>
      </c>
      <c r="J54" s="20"/>
      <c r="K54" s="42" t="s">
        <v>1</v>
      </c>
      <c r="L54" s="20"/>
      <c r="M54" s="20"/>
    </row>
    <row r="55" spans="2:13">
      <c r="B55" s="22"/>
      <c r="C55" s="20"/>
      <c r="D55" s="20"/>
      <c r="E55" s="37"/>
      <c r="F55" s="61">
        <v>2024</v>
      </c>
      <c r="G55" s="23">
        <v>2021</v>
      </c>
      <c r="H55" s="23">
        <v>2011</v>
      </c>
      <c r="I55" s="23">
        <v>2010</v>
      </c>
      <c r="J55" s="23"/>
      <c r="K55" s="43" t="s">
        <v>76</v>
      </c>
      <c r="L55" s="27" t="s">
        <v>2</v>
      </c>
      <c r="M55" s="28" t="s">
        <v>3</v>
      </c>
    </row>
    <row r="56" spans="2:13">
      <c r="B56" s="17"/>
      <c r="C56" s="17"/>
      <c r="D56" s="17"/>
      <c r="E56" s="17"/>
      <c r="F56" s="54"/>
      <c r="G56" s="17"/>
      <c r="H56" s="17"/>
      <c r="I56" s="17"/>
      <c r="J56" s="17"/>
      <c r="L56" s="17"/>
      <c r="M56" s="17"/>
    </row>
    <row r="57" spans="2:13">
      <c r="B57" s="17" t="s">
        <v>36</v>
      </c>
      <c r="C57" s="17"/>
      <c r="D57" s="17"/>
      <c r="E57" s="17"/>
      <c r="F57" s="54">
        <f>SUM(Diverse!G27)</f>
        <v>139000</v>
      </c>
      <c r="G57" s="35" t="e">
        <f>Diverse!#REF!</f>
        <v>#REF!</v>
      </c>
      <c r="H57" s="17">
        <v>6000</v>
      </c>
      <c r="I57" s="17">
        <v>5000</v>
      </c>
      <c r="J57" s="17"/>
      <c r="K57">
        <v>29611</v>
      </c>
      <c r="L57" s="17">
        <v>29415</v>
      </c>
      <c r="M57" s="17">
        <v>10868</v>
      </c>
    </row>
    <row r="58" spans="2:13">
      <c r="B58" s="24" t="s">
        <v>37</v>
      </c>
      <c r="C58" s="24"/>
      <c r="D58" s="24"/>
      <c r="E58" s="24"/>
      <c r="F58" s="55">
        <f>SUM(Diverse!G18)</f>
        <v>-301000</v>
      </c>
      <c r="G58" s="24" t="e">
        <f>Diverse!#REF!</f>
        <v>#REF!</v>
      </c>
      <c r="H58" s="24">
        <v>-30000</v>
      </c>
      <c r="I58" s="24">
        <v>-30000</v>
      </c>
      <c r="J58" s="24"/>
      <c r="K58" s="2">
        <v>-8537</v>
      </c>
      <c r="L58" s="24">
        <v>-14367</v>
      </c>
      <c r="M58" s="24">
        <v>-5076</v>
      </c>
    </row>
    <row r="59" spans="2:13">
      <c r="B59" s="25" t="s">
        <v>38</v>
      </c>
      <c r="C59" s="25"/>
      <c r="D59" s="25"/>
      <c r="E59" s="25"/>
      <c r="F59" s="56">
        <f>SUM(F57:F58)</f>
        <v>-162000</v>
      </c>
      <c r="G59" s="25" t="e">
        <f>SUM(G57:G58)</f>
        <v>#REF!</v>
      </c>
      <c r="H59" s="25">
        <f>SUM(H57:H58)</f>
        <v>-24000</v>
      </c>
      <c r="I59" s="25">
        <f>SUM(I57:I58)</f>
        <v>-25000</v>
      </c>
      <c r="J59" s="25"/>
      <c r="K59" s="25">
        <f>SUM(K57:K58)</f>
        <v>21074</v>
      </c>
      <c r="L59" s="25">
        <f>SUM(L57:L58)</f>
        <v>15048</v>
      </c>
      <c r="M59" s="25">
        <f>SUM(M57:M58)</f>
        <v>5792</v>
      </c>
    </row>
    <row r="60" spans="2:13">
      <c r="B60" s="29"/>
      <c r="C60" s="29"/>
      <c r="D60" s="29"/>
      <c r="E60" s="29"/>
      <c r="F60" s="57"/>
      <c r="G60" s="29"/>
      <c r="H60" s="29"/>
      <c r="I60" s="29"/>
      <c r="J60" s="29"/>
      <c r="K60" s="1"/>
      <c r="L60" s="29"/>
      <c r="M60" s="29"/>
    </row>
    <row r="61" spans="2:13">
      <c r="B61" s="17"/>
      <c r="C61" s="17"/>
      <c r="D61" s="17"/>
      <c r="E61" s="17"/>
      <c r="F61" s="54"/>
      <c r="G61" s="17"/>
      <c r="H61" s="17"/>
      <c r="I61" s="17"/>
      <c r="J61" s="17"/>
      <c r="L61" s="17"/>
      <c r="M61" s="17"/>
    </row>
    <row r="62" spans="2:13">
      <c r="B62" s="17"/>
      <c r="C62" s="17"/>
      <c r="D62" s="17"/>
      <c r="E62" s="17"/>
      <c r="F62" s="54"/>
      <c r="G62" s="17"/>
      <c r="H62" s="17"/>
      <c r="I62" s="17"/>
      <c r="J62" s="17"/>
      <c r="L62" s="17"/>
      <c r="M62" s="17"/>
    </row>
    <row r="63" spans="2:13">
      <c r="B63" s="69" t="s">
        <v>39</v>
      </c>
      <c r="C63" s="69"/>
      <c r="D63" s="69"/>
      <c r="E63" s="69"/>
      <c r="F63" s="70">
        <f>SUM(F50)</f>
        <v>-73500</v>
      </c>
      <c r="G63" s="31">
        <f>SUM(G62:G62)</f>
        <v>0</v>
      </c>
      <c r="H63" s="31">
        <f>SUM(H62:H62)</f>
        <v>0</v>
      </c>
      <c r="I63" s="31">
        <f>SUM(I62:I62)</f>
        <v>0</v>
      </c>
      <c r="J63" s="31"/>
      <c r="K63" s="4">
        <f>SUM(K62:K62)</f>
        <v>0</v>
      </c>
      <c r="L63" s="31">
        <f>SUM(L62:L62)</f>
        <v>0</v>
      </c>
      <c r="M63" s="31">
        <f>SUM(M62:M62)</f>
        <v>0</v>
      </c>
    </row>
    <row r="64" spans="2:13">
      <c r="B64" s="17"/>
      <c r="C64" s="17"/>
      <c r="D64" s="17"/>
      <c r="E64" s="17"/>
      <c r="G64" s="17"/>
      <c r="H64" s="17"/>
      <c r="I64" s="17"/>
      <c r="J64" s="17"/>
      <c r="L64" s="17"/>
      <c r="M64" s="17"/>
    </row>
    <row r="65" spans="2:13">
      <c r="B65" s="17"/>
      <c r="C65" s="17"/>
      <c r="D65" s="17"/>
      <c r="E65" s="17"/>
      <c r="F65" s="54"/>
      <c r="G65" s="17"/>
      <c r="H65" s="17"/>
      <c r="I65" s="17"/>
      <c r="J65" s="17"/>
      <c r="L65" s="17"/>
      <c r="M65" s="17"/>
    </row>
    <row r="66" spans="2:13">
      <c r="B66" s="17"/>
      <c r="C66" s="17"/>
      <c r="D66" s="17"/>
      <c r="E66" s="17"/>
      <c r="F66" s="54"/>
      <c r="G66" s="17"/>
      <c r="H66" s="17"/>
      <c r="I66" s="17"/>
      <c r="J66" s="17"/>
      <c r="L66" s="17"/>
      <c r="M66" s="17"/>
    </row>
    <row r="67" spans="2:13" ht="13.5" thickBot="1">
      <c r="B67" s="63" t="s">
        <v>99</v>
      </c>
      <c r="C67" s="32"/>
      <c r="D67" s="32"/>
      <c r="E67" s="32"/>
      <c r="F67" s="62">
        <f>SUM(F59+F63)</f>
        <v>-235500</v>
      </c>
      <c r="G67" s="32" t="e">
        <f>SUM(G63+#REF!+#REF!)</f>
        <v>#REF!</v>
      </c>
      <c r="H67" s="32" t="e">
        <f>SUM(H63+#REF!+#REF!)</f>
        <v>#REF!</v>
      </c>
      <c r="I67" s="32" t="e">
        <f>SUM(I63+#REF!+#REF!)</f>
        <v>#REF!</v>
      </c>
      <c r="J67" s="32"/>
      <c r="K67" s="32" t="e">
        <f>SUM(K63+#REF!+#REF!)</f>
        <v>#REF!</v>
      </c>
      <c r="L67" s="32" t="e">
        <f>SUM(L63+#REF!+#REF!)</f>
        <v>#REF!</v>
      </c>
      <c r="M67" s="32" t="e">
        <f>SUM(M63+#REF!+#REF!)</f>
        <v>#REF!</v>
      </c>
    </row>
    <row r="68" spans="2:13" ht="13.5" thickTop="1">
      <c r="B68" s="17"/>
      <c r="C68" s="17"/>
      <c r="D68" s="17"/>
      <c r="E68" s="17"/>
      <c r="F68" s="54"/>
      <c r="G68" s="17"/>
      <c r="H68" s="17"/>
      <c r="I68" s="17"/>
      <c r="J68" s="17"/>
      <c r="L68" s="17"/>
      <c r="M68" s="17"/>
    </row>
    <row r="73" spans="2:13">
      <c r="B73" s="17"/>
      <c r="C73" s="17"/>
      <c r="D73" s="17"/>
      <c r="E73" s="17"/>
      <c r="F73" s="54"/>
      <c r="G73" s="17"/>
      <c r="H73" s="17"/>
      <c r="I73" s="17"/>
      <c r="J73" s="17"/>
      <c r="L73" s="17"/>
      <c r="M73" s="17"/>
    </row>
    <row r="125" spans="2:10">
      <c r="B125" s="1"/>
      <c r="J125" s="1"/>
    </row>
  </sheetData>
  <pageMargins left="0.78740157480314965" right="0.78740157480314965" top="0.98425196850393704" bottom="0.98425196850393704" header="0.51181102362204722" footer="0.51181102362204722"/>
  <pageSetup paperSize="9" fitToHeight="0" orientation="portrait" r:id="rId1"/>
  <headerFooter alignWithMargins="0">
    <oddFooter>&amp;LUtarb. av: MA Regnskap AS&amp;CSide &amp;P</oddFooter>
  </headerFooter>
  <ignoredErrors>
    <ignoredError sqref="F60:M60 F41:I41 K25:K26 K28 K30 K36 K42:K44 K46:K48 F59:J59 L57:M59 F62:M62 F65:M65 F66:M66 F20:I20 F23:I24 G22:I22 G31:I31 F32:I33 K31 K32 F44:I45 G42:I42 G43:I43 F48:I48 G46:I46 G47:I47 F61:M61 G57:J58 G64:M64 F35:I36 G34:I34 G30:I30 G21:I21 F28:I29 G25:I25 G26:I26 G27:I27 G63:M63 F68:M91 G67:M67" unlockedFormula="1"/>
    <ignoredError sqref="L3:M7 K12:K17 K4:K10" twoDigitTextYear="1"/>
    <ignoredError sqref="K19:M19 K49:M49 K33 K18:M18 K22:M22 L20:M21" formulaRange="1"/>
    <ignoredError sqref="L28:M28 K29:M29 L25:M26 K27:M27 K23:M24 K45 K41 L41:M48 L30:M30 L31:M31 L32:M36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L27"/>
  <sheetViews>
    <sheetView tabSelected="1" topLeftCell="A7" zoomScale="115" zoomScaleNormal="115" workbookViewId="0">
      <selection activeCell="M26" sqref="M26"/>
    </sheetView>
  </sheetViews>
  <sheetFormatPr baseColWidth="10" defaultColWidth="9.140625" defaultRowHeight="12.75"/>
  <cols>
    <col min="1" max="3" width="9.140625" customWidth="1"/>
    <col min="4" max="6" width="9.140625" hidden="1" customWidth="1"/>
    <col min="7" max="7" width="18" customWidth="1"/>
    <col min="8" max="8" width="9.140625" hidden="1" customWidth="1"/>
    <col min="9" max="11" width="9.5703125" hidden="1" customWidth="1"/>
    <col min="12" max="12" width="14.28515625" hidden="1" customWidth="1"/>
  </cols>
  <sheetData>
    <row r="1" spans="1:12" ht="15.75">
      <c r="A1" s="5" t="s">
        <v>35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>
      <c r="A2" s="6"/>
      <c r="B2" s="6"/>
      <c r="C2" s="6"/>
      <c r="D2" s="10" t="s">
        <v>0</v>
      </c>
      <c r="E2" s="10" t="s">
        <v>0</v>
      </c>
      <c r="F2" s="10" t="s">
        <v>0</v>
      </c>
      <c r="G2" s="7" t="s">
        <v>0</v>
      </c>
      <c r="H2" s="10" t="s">
        <v>0</v>
      </c>
      <c r="I2" s="6"/>
      <c r="J2" s="6"/>
      <c r="K2" s="6"/>
      <c r="L2" s="6"/>
    </row>
    <row r="3" spans="1:12">
      <c r="A3" s="7" t="s">
        <v>55</v>
      </c>
      <c r="B3" s="6"/>
      <c r="C3" s="6"/>
      <c r="D3" s="8">
        <v>2013</v>
      </c>
      <c r="E3" s="8">
        <v>2012</v>
      </c>
      <c r="F3" s="8">
        <v>2011</v>
      </c>
      <c r="G3" s="8">
        <v>2024</v>
      </c>
      <c r="H3" s="8">
        <v>2022</v>
      </c>
      <c r="I3" s="11" t="str">
        <f>'Budsjett 2024'!K55</f>
        <v>31 12 21</v>
      </c>
      <c r="J3" s="11" t="str">
        <f>'Budsjett 2024'!L55</f>
        <v>31 12 11</v>
      </c>
      <c r="K3" s="11" t="str">
        <f>'Budsjett 2024'!M55</f>
        <v>31 12 10</v>
      </c>
      <c r="L3" s="11" t="s">
        <v>56</v>
      </c>
    </row>
    <row r="4" spans="1:1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6" spans="1:12">
      <c r="A6" s="41" t="s">
        <v>136</v>
      </c>
      <c r="D6">
        <v>-13000</v>
      </c>
      <c r="E6">
        <v>-13000</v>
      </c>
      <c r="F6">
        <v>-13000</v>
      </c>
      <c r="G6">
        <v>-165000</v>
      </c>
      <c r="I6" t="e">
        <f>'Budsjett 2024'!#REF!</f>
        <v>#REF!</v>
      </c>
      <c r="J6" t="e">
        <f>'Budsjett 2024'!#REF!</f>
        <v>#REF!</v>
      </c>
      <c r="K6" t="e">
        <f>'Budsjett 2024'!#REF!</f>
        <v>#REF!</v>
      </c>
      <c r="L6">
        <v>-11311</v>
      </c>
    </row>
    <row r="7" spans="1:12">
      <c r="A7" t="s">
        <v>1</v>
      </c>
      <c r="D7">
        <v>-12000</v>
      </c>
      <c r="E7">
        <v>-12000</v>
      </c>
      <c r="F7">
        <v>-12000</v>
      </c>
      <c r="G7">
        <v>-20000</v>
      </c>
      <c r="I7" t="e">
        <f>'Budsjett 2024'!#REF!</f>
        <v>#REF!</v>
      </c>
      <c r="J7" t="e">
        <f>'Budsjett 2024'!#REF!</f>
        <v>#REF!</v>
      </c>
      <c r="K7" t="e">
        <f>'Budsjett 2024'!#REF!</f>
        <v>#REF!</v>
      </c>
      <c r="L7">
        <v>-6250</v>
      </c>
    </row>
    <row r="8" spans="1:12">
      <c r="A8" t="s">
        <v>40</v>
      </c>
      <c r="D8">
        <v>-20000</v>
      </c>
      <c r="E8">
        <v>-20000</v>
      </c>
      <c r="F8">
        <v>-20000</v>
      </c>
      <c r="G8">
        <v>-10000</v>
      </c>
      <c r="I8" t="e">
        <f>'Budsjett 2024'!#REF!</f>
        <v>#REF!</v>
      </c>
      <c r="J8" t="e">
        <f>'Budsjett 2024'!#REF!</f>
        <v>#REF!</v>
      </c>
      <c r="K8" t="e">
        <f>'Budsjett 2024'!#REF!</f>
        <v>#REF!</v>
      </c>
      <c r="L8">
        <v>-6000</v>
      </c>
    </row>
    <row r="9" spans="1:12">
      <c r="A9" t="s">
        <v>41</v>
      </c>
      <c r="D9">
        <v>-3000</v>
      </c>
      <c r="E9">
        <v>-3000</v>
      </c>
      <c r="F9">
        <v>-3000</v>
      </c>
      <c r="G9">
        <v>-5000</v>
      </c>
      <c r="I9" t="e">
        <f>'Budsjett 2024'!#REF!</f>
        <v>#REF!</v>
      </c>
      <c r="J9" t="e">
        <f>'Budsjett 2024'!#REF!</f>
        <v>#REF!</v>
      </c>
      <c r="K9" t="e">
        <f>'Budsjett 2024'!#REF!</f>
        <v>#REF!</v>
      </c>
      <c r="L9">
        <v>-1330</v>
      </c>
    </row>
    <row r="10" spans="1:12">
      <c r="A10" t="s">
        <v>42</v>
      </c>
      <c r="D10">
        <v>-6000</v>
      </c>
      <c r="E10">
        <v>-6000</v>
      </c>
      <c r="F10">
        <v>-4000</v>
      </c>
      <c r="G10">
        <v>-15000</v>
      </c>
      <c r="I10" t="e">
        <f>'Budsjett 2024'!#REF!</f>
        <v>#REF!</v>
      </c>
      <c r="J10" t="e">
        <f>'Budsjett 2024'!#REF!</f>
        <v>#REF!</v>
      </c>
      <c r="K10" t="e">
        <f>'Budsjett 2024'!#REF!</f>
        <v>#REF!</v>
      </c>
      <c r="L10">
        <v>0</v>
      </c>
    </row>
    <row r="11" spans="1:12">
      <c r="A11" t="s">
        <v>43</v>
      </c>
      <c r="D11">
        <v>-12000</v>
      </c>
      <c r="E11">
        <v>-12000</v>
      </c>
      <c r="F11">
        <v>-12000</v>
      </c>
      <c r="G11">
        <v>-5000</v>
      </c>
      <c r="I11" t="e">
        <f>'Budsjett 2024'!#REF!</f>
        <v>#REF!</v>
      </c>
      <c r="J11" t="e">
        <f>'Budsjett 2024'!#REF!</f>
        <v>#REF!</v>
      </c>
      <c r="K11" t="e">
        <f>'Budsjett 2024'!#REF!</f>
        <v>#REF!</v>
      </c>
      <c r="L11">
        <v>0</v>
      </c>
    </row>
    <row r="12" spans="1:12">
      <c r="A12" t="s">
        <v>44</v>
      </c>
      <c r="D12">
        <v>-12000</v>
      </c>
      <c r="E12">
        <v>-12000</v>
      </c>
      <c r="F12">
        <v>-12000</v>
      </c>
      <c r="G12">
        <v>-5000</v>
      </c>
      <c r="I12" t="e">
        <f>'Budsjett 2024'!#REF!</f>
        <v>#REF!</v>
      </c>
      <c r="J12" t="e">
        <f>'Budsjett 2024'!#REF!</f>
        <v>#REF!</v>
      </c>
      <c r="K12" t="e">
        <f>'Budsjett 2024'!#REF!</f>
        <v>#REF!</v>
      </c>
      <c r="L12">
        <v>-9144</v>
      </c>
    </row>
    <row r="13" spans="1:12">
      <c r="A13" s="12" t="s">
        <v>45</v>
      </c>
      <c r="D13">
        <v>-10000</v>
      </c>
      <c r="E13">
        <v>-20000</v>
      </c>
      <c r="F13">
        <v>-20000</v>
      </c>
      <c r="G13">
        <v>-10000</v>
      </c>
      <c r="I13" t="e">
        <f>'Budsjett 2024'!#REF!</f>
        <v>#REF!</v>
      </c>
      <c r="J13" t="e">
        <f>'Budsjett 2024'!#REF!</f>
        <v>#REF!</v>
      </c>
      <c r="K13" t="e">
        <f>'Budsjett 2024'!#REF!</f>
        <v>#REF!</v>
      </c>
      <c r="L13">
        <v>0</v>
      </c>
    </row>
    <row r="14" spans="1:12">
      <c r="A14" t="s">
        <v>46</v>
      </c>
      <c r="D14">
        <v>-30000</v>
      </c>
      <c r="E14">
        <v>-30000</v>
      </c>
      <c r="F14">
        <v>-30000</v>
      </c>
      <c r="G14">
        <v>-10000</v>
      </c>
      <c r="I14" t="e">
        <f>'Budsjett 2024'!#REF!</f>
        <v>#REF!</v>
      </c>
      <c r="J14" t="e">
        <f>'Budsjett 2024'!#REF!</f>
        <v>#REF!</v>
      </c>
      <c r="K14" t="e">
        <f>'Budsjett 2024'!#REF!</f>
        <v>#REF!</v>
      </c>
      <c r="L14">
        <v>-2642</v>
      </c>
    </row>
    <row r="15" spans="1:12">
      <c r="A15" t="s">
        <v>48</v>
      </c>
      <c r="D15">
        <v>0</v>
      </c>
      <c r="E15">
        <v>0</v>
      </c>
      <c r="F15">
        <v>0</v>
      </c>
      <c r="G15">
        <v>-52000</v>
      </c>
      <c r="I15" t="e">
        <f>'Budsjett 2024'!#REF!</f>
        <v>#REF!</v>
      </c>
      <c r="J15" t="e">
        <f>'Budsjett 2024'!#REF!</f>
        <v>#REF!</v>
      </c>
      <c r="K15" t="e">
        <f>'Budsjett 2024'!#REF!</f>
        <v>#REF!</v>
      </c>
      <c r="L15">
        <v>-22033</v>
      </c>
    </row>
    <row r="16" spans="1:12">
      <c r="A16" t="s">
        <v>49</v>
      </c>
      <c r="D16">
        <v>-2500</v>
      </c>
      <c r="E16">
        <v>-2500</v>
      </c>
      <c r="F16">
        <v>-2500</v>
      </c>
      <c r="G16">
        <v>-4000</v>
      </c>
      <c r="I16" t="e">
        <f>'Budsjett 2024'!#REF!</f>
        <v>#REF!</v>
      </c>
      <c r="J16" t="e">
        <f>'Budsjett 2024'!#REF!</f>
        <v>#REF!</v>
      </c>
      <c r="K16" t="e">
        <f>'Budsjett 2024'!#REF!</f>
        <v>#REF!</v>
      </c>
      <c r="L16">
        <v>-1822</v>
      </c>
    </row>
    <row r="18" spans="1:12">
      <c r="A18" s="66" t="s">
        <v>50</v>
      </c>
      <c r="B18" s="66"/>
      <c r="C18" s="66"/>
      <c r="D18" s="66">
        <f>SUM(D6:D17)</f>
        <v>-120500</v>
      </c>
      <c r="E18" s="66">
        <f>SUM(E6:E17)</f>
        <v>-130500</v>
      </c>
      <c r="F18" s="66">
        <f>SUM(F6:F17)</f>
        <v>-128500</v>
      </c>
      <c r="G18" s="66">
        <f>SUM(G6:G17)</f>
        <v>-301000</v>
      </c>
      <c r="H18" s="3"/>
      <c r="I18" s="4" t="e">
        <f>'Budsjett 2024'!#REF!</f>
        <v>#REF!</v>
      </c>
      <c r="J18" s="4" t="e">
        <f>'Budsjett 2024'!#REF!</f>
        <v>#REF!</v>
      </c>
      <c r="K18" s="4" t="e">
        <f>'Budsjett 2024'!#REF!</f>
        <v>#REF!</v>
      </c>
      <c r="L18" s="3">
        <f>SUM(L6:L17)</f>
        <v>-60532</v>
      </c>
    </row>
    <row r="20" spans="1:12">
      <c r="A20" t="s">
        <v>47</v>
      </c>
      <c r="D20">
        <v>14000</v>
      </c>
      <c r="E20">
        <v>14000</v>
      </c>
      <c r="F20">
        <v>15000</v>
      </c>
      <c r="G20">
        <v>16000</v>
      </c>
      <c r="I20" t="e">
        <f>'Budsjett 2024'!#REF!</f>
        <v>#REF!</v>
      </c>
      <c r="J20" t="e">
        <f>'Budsjett 2024'!#REF!</f>
        <v>#REF!</v>
      </c>
      <c r="K20" t="e">
        <f>'Budsjett 2024'!#REF!</f>
        <v>#REF!</v>
      </c>
      <c r="L20">
        <v>16400</v>
      </c>
    </row>
    <row r="21" spans="1:12">
      <c r="A21" t="s">
        <v>51</v>
      </c>
      <c r="D21">
        <v>11000</v>
      </c>
      <c r="E21">
        <v>2500</v>
      </c>
      <c r="F21">
        <v>3000</v>
      </c>
      <c r="G21">
        <v>15000</v>
      </c>
      <c r="I21" t="e">
        <f>'Budsjett 2024'!#REF!</f>
        <v>#REF!</v>
      </c>
      <c r="J21" t="e">
        <f>'Budsjett 2024'!#REF!</f>
        <v>#REF!</v>
      </c>
      <c r="K21" t="e">
        <f>'Budsjett 2024'!#REF!</f>
        <v>#REF!</v>
      </c>
      <c r="L21">
        <v>2140</v>
      </c>
    </row>
    <row r="22" spans="1:12">
      <c r="A22" t="s">
        <v>130</v>
      </c>
      <c r="G22">
        <v>40000</v>
      </c>
    </row>
    <row r="23" spans="1:12">
      <c r="A23" t="s">
        <v>137</v>
      </c>
      <c r="G23">
        <v>18000</v>
      </c>
    </row>
    <row r="24" spans="1:12">
      <c r="A24" t="s">
        <v>52</v>
      </c>
      <c r="D24">
        <v>0</v>
      </c>
      <c r="E24">
        <v>0</v>
      </c>
      <c r="F24">
        <v>0</v>
      </c>
      <c r="G24">
        <v>0</v>
      </c>
      <c r="I24" t="e">
        <f>'Budsjett 2024'!#REF!</f>
        <v>#REF!</v>
      </c>
      <c r="J24" t="e">
        <f>'Budsjett 2024'!#REF!</f>
        <v>#REF!</v>
      </c>
      <c r="K24" t="e">
        <f>'Budsjett 2024'!#REF!</f>
        <v>#REF!</v>
      </c>
      <c r="L24">
        <v>0</v>
      </c>
    </row>
    <row r="25" spans="1:12">
      <c r="A25" s="2" t="s">
        <v>53</v>
      </c>
      <c r="B25" s="2"/>
      <c r="C25" s="2"/>
      <c r="D25" s="2">
        <v>0</v>
      </c>
      <c r="E25" s="2">
        <v>0</v>
      </c>
      <c r="F25" s="2">
        <v>0</v>
      </c>
      <c r="G25" s="2">
        <v>50000</v>
      </c>
      <c r="H25" s="2"/>
      <c r="I25" s="2" t="e">
        <f>'Budsjett 2024'!#REF!</f>
        <v>#REF!</v>
      </c>
      <c r="J25" s="2" t="e">
        <f>'Budsjett 2024'!#REF!</f>
        <v>#REF!</v>
      </c>
      <c r="K25" s="2" t="e">
        <f>'Budsjett 2024'!#REF!</f>
        <v>#REF!</v>
      </c>
      <c r="L25" s="2">
        <v>29645</v>
      </c>
    </row>
    <row r="27" spans="1:12">
      <c r="A27" s="66" t="s">
        <v>54</v>
      </c>
      <c r="B27" s="66"/>
      <c r="C27" s="66"/>
      <c r="D27" s="66">
        <f>SUM(D20:D26)</f>
        <v>25000</v>
      </c>
      <c r="E27" s="66">
        <f>SUM(E20:E26)</f>
        <v>16500</v>
      </c>
      <c r="F27" s="66">
        <f>SUM(F20:F26)</f>
        <v>18000</v>
      </c>
      <c r="G27" s="66">
        <f>SUM(G20:G26)</f>
        <v>139000</v>
      </c>
      <c r="H27" s="3"/>
      <c r="I27" s="4" t="e">
        <f>'Budsjett 2024'!#REF!</f>
        <v>#REF!</v>
      </c>
      <c r="J27" s="4" t="e">
        <f>'Budsjett 2024'!#REF!</f>
        <v>#REF!</v>
      </c>
      <c r="K27" s="4" t="e">
        <f>'Budsjett 2024'!#REF!</f>
        <v>#REF!</v>
      </c>
      <c r="L27" s="3">
        <f>SUM(L20:L26)</f>
        <v>48185</v>
      </c>
    </row>
  </sheetData>
  <printOptions headings="1" gridLines="1"/>
  <pageMargins left="0.78740157499999996" right="0.78740157499999996" top="0.984251969" bottom="0.984251969" header="0.5" footer="0.5"/>
  <pageSetup paperSize="9" scale="88" orientation="portrait" verticalDpi="0" r:id="rId1"/>
  <headerFooter alignWithMargins="0">
    <oddHeader>&amp;A</oddHeader>
    <oddFooter>Side &amp;P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baseColWidth="10" defaultColWidth="9.140625" defaultRowHeight="12.75"/>
  <sheetData/>
  <printOptions gridLines="1"/>
  <pageMargins left="0.78740157499999996" right="0.78740157499999996" top="0.984251969" bottom="0.984251969" header="0.5" footer="0.5"/>
  <pageSetup paperSize="9" orientation="portrait" verticalDpi="0" r:id="rId1"/>
  <headerFooter alignWithMargins="0">
    <oddHeader>&amp;A</oddHeader>
    <oddFooter>Side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baseColWidth="10" defaultColWidth="9.140625" defaultRowHeight="12.75"/>
  <sheetData/>
  <printOptions gridLines="1"/>
  <pageMargins left="0.78740157499999996" right="0.78740157499999996" top="0.984251969" bottom="0.984251969" header="0.5" footer="0.5"/>
  <pageSetup paperSize="9" orientation="portrait" verticalDpi="0" r:id="rId1"/>
  <headerFooter alignWithMargins="0">
    <oddHeader>&amp;A</oddHeader>
    <oddFooter>Side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baseColWidth="10" defaultColWidth="9.140625" defaultRowHeight="12.75"/>
  <sheetData/>
  <printOptions gridLines="1"/>
  <pageMargins left="0.78740157499999996" right="0.78740157499999996" top="0.984251969" bottom="0.984251969" header="0.5" footer="0.5"/>
  <pageSetup paperSize="9" orientation="portrait" verticalDpi="0" r:id="rId1"/>
  <headerFooter alignWithMargins="0">
    <oddHeader>&amp;A</oddHeader>
    <oddFooter>Side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baseColWidth="10" defaultColWidth="9.140625" defaultRowHeight="12.75"/>
  <sheetData/>
  <printOptions gridLines="1"/>
  <pageMargins left="0.78740157499999996" right="0.78740157499999996" top="0.984251969" bottom="0.984251969" header="0.5" footer="0.5"/>
  <pageSetup paperSize="9" orientation="portrait" verticalDpi="0" r:id="rId1"/>
  <headerFooter alignWithMargins="0">
    <oddHeader>&amp;A</oddHeader>
    <oddFooter>Side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baseColWidth="10" defaultColWidth="9.140625" defaultRowHeight="12.75"/>
  <sheetData/>
  <printOptions gridLines="1"/>
  <pageMargins left="0.78740157499999996" right="0.78740157499999996" top="0.984251969" bottom="0.984251969" header="0.5" footer="0.5"/>
  <pageSetup paperSize="9" orientation="portrait" verticalDpi="0" r:id="rId1"/>
  <headerFooter alignWithMargins="0">
    <oddHeader>&amp;A</oddHeader>
    <oddFooter>Side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baseColWidth="10" defaultColWidth="9.140625" defaultRowHeight="12.75"/>
  <sheetData/>
  <printOptions gridLines="1"/>
  <pageMargins left="0.78740157499999996" right="0.78740157499999996" top="0.984251969" bottom="0.984251969" header="0.5" footer="0.5"/>
  <pageSetup paperSize="9" orientation="portrait" verticalDpi="0" r:id="rId1"/>
  <headerFooter alignWithMargins="0">
    <oddHeader>&amp;A</oddHeader>
    <oddFooter>Side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98"/>
  <sheetViews>
    <sheetView zoomScale="93" workbookViewId="0">
      <selection activeCell="E15" sqref="E15"/>
    </sheetView>
  </sheetViews>
  <sheetFormatPr baseColWidth="10" defaultColWidth="9.140625" defaultRowHeight="12.75"/>
  <cols>
    <col min="1" max="1" width="61.28515625" customWidth="1"/>
    <col min="2" max="3" width="9.140625" customWidth="1"/>
  </cols>
  <sheetData>
    <row r="1" spans="1:4" ht="15.75">
      <c r="A1" s="5" t="s">
        <v>35</v>
      </c>
      <c r="B1" s="6"/>
      <c r="C1" s="6"/>
      <c r="D1" s="6"/>
    </row>
    <row r="2" spans="1:4">
      <c r="A2" s="6"/>
      <c r="B2" s="6"/>
      <c r="C2" s="6"/>
      <c r="D2" s="10" t="s">
        <v>0</v>
      </c>
    </row>
    <row r="3" spans="1:4">
      <c r="A3" s="7" t="s">
        <v>55</v>
      </c>
      <c r="B3" s="6"/>
      <c r="C3" s="6"/>
      <c r="D3" s="8">
        <v>2024</v>
      </c>
    </row>
    <row r="5" spans="1:4">
      <c r="A5" s="45" t="s">
        <v>4</v>
      </c>
      <c r="B5" s="13"/>
      <c r="C5" s="13"/>
      <c r="D5" s="45"/>
    </row>
    <row r="7" spans="1:4">
      <c r="A7" s="17" t="s">
        <v>74</v>
      </c>
      <c r="B7" s="17"/>
      <c r="C7" s="17"/>
      <c r="D7">
        <v>20000</v>
      </c>
    </row>
    <row r="8" spans="1:4">
      <c r="A8" s="17"/>
      <c r="B8" s="17"/>
      <c r="C8" s="17"/>
      <c r="D8" s="17"/>
    </row>
    <row r="9" spans="1:4">
      <c r="A9" s="18"/>
      <c r="B9" s="17"/>
      <c r="C9" s="17"/>
      <c r="D9" s="17"/>
    </row>
    <row r="10" spans="1:4">
      <c r="A10" s="14" t="s">
        <v>5</v>
      </c>
      <c r="B10" s="13"/>
      <c r="C10" s="13"/>
      <c r="D10" s="13">
        <f>SUM(D6:D9)</f>
        <v>20000</v>
      </c>
    </row>
    <row r="11" spans="1:4">
      <c r="A11" s="12"/>
    </row>
    <row r="12" spans="1:4">
      <c r="A12" s="17" t="s">
        <v>89</v>
      </c>
      <c r="B12" s="17"/>
      <c r="C12" s="17"/>
      <c r="D12" s="17">
        <v>15000</v>
      </c>
    </row>
    <row r="13" spans="1:4">
      <c r="A13" s="17" t="s">
        <v>74</v>
      </c>
      <c r="B13" s="17"/>
      <c r="C13" s="17"/>
      <c r="D13" s="17">
        <v>20000</v>
      </c>
    </row>
    <row r="14" spans="1:4">
      <c r="A14" s="14" t="s">
        <v>6</v>
      </c>
      <c r="B14" s="19"/>
      <c r="C14" s="19"/>
      <c r="D14" s="19">
        <f>SUM(D11:D13)</f>
        <v>35000</v>
      </c>
    </row>
    <row r="15" spans="1:4">
      <c r="A15" s="9"/>
      <c r="B15" s="12"/>
      <c r="C15" s="12"/>
      <c r="D15" s="12"/>
    </row>
    <row r="16" spans="1:4">
      <c r="A16" s="14" t="s">
        <v>7</v>
      </c>
      <c r="B16" s="13"/>
      <c r="C16" s="13"/>
      <c r="D16" s="16">
        <v>40000</v>
      </c>
    </row>
    <row r="17" spans="1:4">
      <c r="A17" s="9"/>
      <c r="D17" s="17"/>
    </row>
    <row r="18" spans="1:4">
      <c r="A18" s="14" t="s">
        <v>8</v>
      </c>
      <c r="B18" s="13"/>
      <c r="C18" s="13"/>
      <c r="D18" s="16">
        <v>65000</v>
      </c>
    </row>
    <row r="19" spans="1:4">
      <c r="A19" s="9"/>
      <c r="D19" s="17"/>
    </row>
    <row r="20" spans="1:4">
      <c r="A20" s="14" t="s">
        <v>9</v>
      </c>
      <c r="B20" s="13"/>
      <c r="C20" s="13"/>
      <c r="D20" s="16">
        <v>8500</v>
      </c>
    </row>
    <row r="21" spans="1:4">
      <c r="A21" s="9"/>
      <c r="D21" s="17"/>
    </row>
    <row r="22" spans="1:4">
      <c r="A22" s="9"/>
    </row>
    <row r="23" spans="1:4" ht="13.5" customHeight="1">
      <c r="A23" s="45" t="s">
        <v>113</v>
      </c>
      <c r="B23" s="45"/>
      <c r="C23" s="45"/>
      <c r="D23" s="45">
        <f>SUM(D10+D14+D16+D18+D20)</f>
        <v>168500</v>
      </c>
    </row>
    <row r="24" spans="1:4">
      <c r="A24" s="18"/>
      <c r="B24" s="17"/>
      <c r="C24" s="17"/>
      <c r="D24" s="17"/>
    </row>
    <row r="25" spans="1:4">
      <c r="A25" s="73" t="s">
        <v>11</v>
      </c>
      <c r="B25" s="17"/>
      <c r="C25" s="17"/>
      <c r="D25" s="17"/>
    </row>
    <row r="26" spans="1:4">
      <c r="A26" s="17" t="s">
        <v>66</v>
      </c>
      <c r="B26" s="17"/>
      <c r="C26" s="17"/>
      <c r="D26">
        <v>-25000</v>
      </c>
    </row>
    <row r="27" spans="1:4">
      <c r="A27" s="17" t="s">
        <v>88</v>
      </c>
      <c r="B27" s="17"/>
      <c r="C27" s="17"/>
      <c r="D27">
        <v>-10000</v>
      </c>
    </row>
    <row r="28" spans="1:4">
      <c r="A28" s="17" t="s">
        <v>105</v>
      </c>
      <c r="B28" s="17"/>
      <c r="C28" s="17"/>
      <c r="D28">
        <v>-6000</v>
      </c>
    </row>
    <row r="29" spans="1:4">
      <c r="A29" s="17" t="s">
        <v>84</v>
      </c>
      <c r="B29" s="17"/>
      <c r="C29" s="17"/>
      <c r="D29">
        <v>-5000</v>
      </c>
    </row>
    <row r="30" spans="1:4">
      <c r="A30" s="17" t="s">
        <v>86</v>
      </c>
      <c r="B30" s="17"/>
      <c r="C30" s="17"/>
      <c r="D30">
        <v>-3000</v>
      </c>
    </row>
    <row r="31" spans="1:4">
      <c r="A31" s="17" t="s">
        <v>85</v>
      </c>
      <c r="B31" s="17"/>
      <c r="C31" s="17"/>
      <c r="D31">
        <v>-8000</v>
      </c>
    </row>
    <row r="32" spans="1:4">
      <c r="A32" s="17" t="s">
        <v>87</v>
      </c>
      <c r="B32" s="17"/>
      <c r="C32" s="17"/>
      <c r="D32">
        <v>-8000</v>
      </c>
    </row>
    <row r="33" spans="1:4">
      <c r="A33" s="17" t="s">
        <v>103</v>
      </c>
      <c r="B33" s="17"/>
      <c r="C33" s="17"/>
      <c r="D33">
        <v>-8000</v>
      </c>
    </row>
    <row r="34" spans="1:4">
      <c r="A34" s="17" t="s">
        <v>104</v>
      </c>
      <c r="B34" s="17"/>
      <c r="C34" s="17"/>
      <c r="D34">
        <v>-20000</v>
      </c>
    </row>
    <row r="35" spans="1:4">
      <c r="A35" s="45" t="s">
        <v>11</v>
      </c>
      <c r="B35" s="46"/>
      <c r="C35" s="46"/>
      <c r="D35" s="46">
        <f>SUM(D26:D34)</f>
        <v>-93000</v>
      </c>
    </row>
    <row r="36" spans="1:4">
      <c r="A36" s="9"/>
    </row>
    <row r="37" spans="1:4">
      <c r="A37" s="39" t="s">
        <v>12</v>
      </c>
    </row>
    <row r="38" spans="1:4">
      <c r="A38" s="17" t="s">
        <v>90</v>
      </c>
      <c r="B38" s="17"/>
      <c r="C38" s="17"/>
      <c r="D38">
        <v>-2500</v>
      </c>
    </row>
    <row r="39" spans="1:4">
      <c r="A39" s="17" t="s">
        <v>91</v>
      </c>
      <c r="B39" s="17"/>
      <c r="C39" s="17"/>
      <c r="D39">
        <v>-13000</v>
      </c>
    </row>
    <row r="40" spans="1:4">
      <c r="A40" s="17" t="s">
        <v>106</v>
      </c>
      <c r="B40" s="17"/>
      <c r="C40" s="17"/>
      <c r="D40">
        <v>-2500</v>
      </c>
    </row>
    <row r="41" spans="1:4">
      <c r="A41" s="17" t="s">
        <v>92</v>
      </c>
      <c r="B41" s="17"/>
      <c r="C41" s="17"/>
      <c r="D41">
        <v>-2000</v>
      </c>
    </row>
    <row r="42" spans="1:4">
      <c r="A42" s="17" t="s">
        <v>84</v>
      </c>
      <c r="B42" s="17"/>
      <c r="C42" s="17"/>
      <c r="D42">
        <v>-2000</v>
      </c>
    </row>
    <row r="43" spans="1:4">
      <c r="A43" s="17" t="s">
        <v>102</v>
      </c>
      <c r="D43" s="17">
        <v>-8000</v>
      </c>
    </row>
    <row r="44" spans="1:4">
      <c r="A44" s="14" t="s">
        <v>12</v>
      </c>
      <c r="B44" s="13"/>
      <c r="C44" s="13"/>
      <c r="D44" s="13">
        <f>SUM(D38:D43)</f>
        <v>-30000</v>
      </c>
    </row>
    <row r="46" spans="1:4">
      <c r="A46" s="9" t="s">
        <v>13</v>
      </c>
    </row>
    <row r="47" spans="1:4">
      <c r="A47" s="17" t="s">
        <v>108</v>
      </c>
      <c r="B47" s="17"/>
      <c r="C47" s="17"/>
      <c r="D47">
        <v>-6000</v>
      </c>
    </row>
    <row r="48" spans="1:4">
      <c r="A48" s="17" t="s">
        <v>106</v>
      </c>
      <c r="B48" s="17"/>
      <c r="C48" s="17"/>
      <c r="D48">
        <v>-1500</v>
      </c>
    </row>
    <row r="49" spans="1:4">
      <c r="A49" s="18" t="s">
        <v>59</v>
      </c>
      <c r="B49" s="17"/>
      <c r="C49" s="17"/>
      <c r="D49">
        <v>-4000</v>
      </c>
    </row>
    <row r="50" spans="1:4">
      <c r="A50" s="17" t="s">
        <v>100</v>
      </c>
      <c r="B50" s="17"/>
      <c r="C50" s="17"/>
      <c r="D50">
        <v>-1500</v>
      </c>
    </row>
    <row r="51" spans="1:4">
      <c r="A51" s="17" t="s">
        <v>84</v>
      </c>
      <c r="B51" s="17"/>
      <c r="C51" s="17"/>
      <c r="D51">
        <v>-2000</v>
      </c>
    </row>
    <row r="52" spans="1:4">
      <c r="A52" s="17" t="s">
        <v>109</v>
      </c>
      <c r="B52" s="17"/>
      <c r="C52" s="17"/>
      <c r="D52">
        <v>-3000</v>
      </c>
    </row>
    <row r="53" spans="1:4">
      <c r="A53" s="17" t="s">
        <v>103</v>
      </c>
      <c r="B53" s="17"/>
      <c r="C53" s="17"/>
      <c r="D53">
        <v>-8000</v>
      </c>
    </row>
    <row r="54" spans="1:4">
      <c r="A54" s="17" t="s">
        <v>110</v>
      </c>
      <c r="D54">
        <v>-5000</v>
      </c>
    </row>
    <row r="55" spans="1:4">
      <c r="A55" s="14" t="s">
        <v>13</v>
      </c>
      <c r="B55" s="13"/>
      <c r="C55" s="13"/>
      <c r="D55" s="13">
        <f>SUM(D49:D54)</f>
        <v>-23500</v>
      </c>
    </row>
    <row r="56" spans="1:4">
      <c r="A56" s="9"/>
    </row>
    <row r="57" spans="1:4">
      <c r="A57" s="9" t="s">
        <v>14</v>
      </c>
    </row>
    <row r="58" spans="1:4">
      <c r="A58" s="17" t="s">
        <v>84</v>
      </c>
      <c r="B58" s="17"/>
      <c r="C58" s="17"/>
      <c r="D58">
        <v>-3000</v>
      </c>
    </row>
    <row r="59" spans="1:4">
      <c r="A59" s="18" t="s">
        <v>57</v>
      </c>
      <c r="B59" s="17"/>
      <c r="C59" s="17"/>
      <c r="D59">
        <v>-7000</v>
      </c>
    </row>
    <row r="60" spans="1:4">
      <c r="A60" s="17" t="s">
        <v>101</v>
      </c>
      <c r="B60" s="17"/>
      <c r="C60" s="17"/>
      <c r="D60">
        <v>-7500</v>
      </c>
    </row>
    <row r="61" spans="1:4">
      <c r="A61" s="17" t="s">
        <v>106</v>
      </c>
      <c r="B61" s="17"/>
      <c r="C61" s="17"/>
      <c r="D61">
        <v>-2500</v>
      </c>
    </row>
    <row r="62" spans="1:4">
      <c r="A62" s="17" t="s">
        <v>94</v>
      </c>
      <c r="B62" s="17"/>
      <c r="C62" s="17"/>
      <c r="D62">
        <v>-6500</v>
      </c>
    </row>
    <row r="63" spans="1:4">
      <c r="A63" s="17" t="s">
        <v>93</v>
      </c>
      <c r="B63" s="17"/>
      <c r="C63" s="17"/>
      <c r="D63">
        <v>-1500</v>
      </c>
    </row>
    <row r="64" spans="1:4">
      <c r="A64" s="17" t="s">
        <v>111</v>
      </c>
      <c r="D64">
        <v>-7000</v>
      </c>
    </row>
    <row r="65" spans="1:4">
      <c r="A65" s="17" t="s">
        <v>112</v>
      </c>
      <c r="D65">
        <v>-5000</v>
      </c>
    </row>
    <row r="66" spans="1:4">
      <c r="A66" s="17" t="s">
        <v>103</v>
      </c>
      <c r="D66">
        <v>-8000</v>
      </c>
    </row>
    <row r="67" spans="1:4">
      <c r="A67" s="14" t="s">
        <v>14</v>
      </c>
      <c r="B67" s="13"/>
      <c r="C67" s="13"/>
      <c r="D67" s="13">
        <f>SUM(D62:D66)</f>
        <v>-28000</v>
      </c>
    </row>
    <row r="68" spans="1:4">
      <c r="A68" s="9"/>
    </row>
    <row r="69" spans="1:4">
      <c r="A69" s="9" t="s">
        <v>15</v>
      </c>
    </row>
    <row r="70" spans="1:4">
      <c r="A70" s="18" t="s">
        <v>57</v>
      </c>
      <c r="B70" s="17"/>
      <c r="C70" s="17"/>
      <c r="D70">
        <v>-1000</v>
      </c>
    </row>
    <row r="71" spans="1:4">
      <c r="A71" s="18" t="s">
        <v>58</v>
      </c>
      <c r="B71" s="17"/>
      <c r="C71" s="17"/>
      <c r="D71">
        <v>-500</v>
      </c>
    </row>
    <row r="72" spans="1:4">
      <c r="A72" s="17" t="s">
        <v>106</v>
      </c>
      <c r="B72" s="17"/>
      <c r="C72" s="17"/>
      <c r="D72">
        <v>-5000</v>
      </c>
    </row>
    <row r="73" spans="1:4">
      <c r="A73" s="18" t="s">
        <v>59</v>
      </c>
      <c r="B73" s="17"/>
      <c r="C73" s="17"/>
      <c r="D73">
        <v>-4000</v>
      </c>
    </row>
    <row r="74" spans="1:4">
      <c r="A74" s="17" t="s">
        <v>84</v>
      </c>
      <c r="B74" s="17"/>
      <c r="C74" s="17"/>
      <c r="D74">
        <v>-1000</v>
      </c>
    </row>
    <row r="75" spans="1:4">
      <c r="A75" s="17" t="s">
        <v>107</v>
      </c>
      <c r="B75" s="17"/>
      <c r="C75" s="17"/>
      <c r="D75">
        <v>-12000</v>
      </c>
    </row>
    <row r="76" spans="1:4">
      <c r="A76" s="17" t="s">
        <v>109</v>
      </c>
      <c r="B76" s="17"/>
      <c r="C76" s="17"/>
      <c r="D76">
        <v>-3000</v>
      </c>
    </row>
    <row r="77" spans="1:4">
      <c r="A77" s="17" t="s">
        <v>103</v>
      </c>
      <c r="B77" s="17"/>
      <c r="C77" s="17"/>
      <c r="D77">
        <v>-8000</v>
      </c>
    </row>
    <row r="78" spans="1:4">
      <c r="A78" s="14" t="s">
        <v>15</v>
      </c>
      <c r="B78" s="13"/>
      <c r="C78" s="13"/>
      <c r="D78" s="13">
        <f>SUM(D70:D77)</f>
        <v>-34500</v>
      </c>
    </row>
    <row r="79" spans="1:4">
      <c r="A79" s="9"/>
    </row>
    <row r="80" spans="1:4">
      <c r="A80" s="14" t="s">
        <v>114</v>
      </c>
      <c r="B80" s="13"/>
      <c r="C80" s="13"/>
      <c r="D80" s="13">
        <f>SUM(D35+D44+D55+D67+D78)</f>
        <v>-209000</v>
      </c>
    </row>
    <row r="81" spans="1:4">
      <c r="A81" s="9"/>
    </row>
    <row r="82" spans="1:4">
      <c r="A82" s="47" t="s">
        <v>16</v>
      </c>
      <c r="B82" s="34"/>
      <c r="C82" s="34"/>
      <c r="D82" s="15">
        <f>SUM(D23+D80)</f>
        <v>-40500</v>
      </c>
    </row>
    <row r="88" spans="1:4">
      <c r="A88" s="1"/>
      <c r="B88" s="1"/>
      <c r="C88" s="1"/>
    </row>
    <row r="93" spans="1:4">
      <c r="A93" s="1"/>
      <c r="B93" s="1"/>
      <c r="C93" s="1"/>
    </row>
    <row r="98" spans="1:1">
      <c r="A98" s="1"/>
    </row>
  </sheetData>
  <printOptions gridLines="1"/>
  <pageMargins left="0.78740157499999996" right="0.78740157499999996" top="0.984251969" bottom="0.984251969" header="0.5" footer="0.5"/>
  <pageSetup paperSize="9" scale="55" orientation="portrait" r:id="rId1"/>
  <headerFooter alignWithMargins="0">
    <oddHeader>&amp;A</oddHeader>
    <oddFooter>Side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7"/>
  <sheetViews>
    <sheetView zoomScale="115" zoomScaleNormal="115" workbookViewId="0">
      <selection activeCell="J16" sqref="J16"/>
    </sheetView>
  </sheetViews>
  <sheetFormatPr baseColWidth="10" defaultColWidth="9.140625" defaultRowHeight="12.75"/>
  <cols>
    <col min="1" max="1" width="29.28515625" customWidth="1"/>
    <col min="2" max="4" width="9.140625" customWidth="1"/>
    <col min="5" max="5" width="9.140625" hidden="1" customWidth="1"/>
    <col min="6" max="6" width="9" hidden="1" customWidth="1"/>
    <col min="7" max="8" width="9.140625" hidden="1" customWidth="1"/>
    <col min="9" max="9" width="9.140625" customWidth="1"/>
    <col min="10" max="10" width="29.85546875" customWidth="1"/>
    <col min="11" max="11" width="18.5703125" customWidth="1"/>
  </cols>
  <sheetData>
    <row r="1" spans="1:11" ht="15.75">
      <c r="A1" s="5" t="s">
        <v>35</v>
      </c>
      <c r="B1" s="6"/>
      <c r="C1" s="6"/>
      <c r="D1" s="6"/>
      <c r="E1" s="6"/>
      <c r="F1" s="6"/>
      <c r="G1" s="6"/>
      <c r="H1" s="6"/>
    </row>
    <row r="2" spans="1:11">
      <c r="A2" s="6"/>
      <c r="B2" s="6"/>
      <c r="C2" s="6"/>
      <c r="D2" s="10" t="s">
        <v>0</v>
      </c>
      <c r="E2" s="10" t="s">
        <v>0</v>
      </c>
      <c r="F2" s="7" t="s">
        <v>1</v>
      </c>
      <c r="G2" s="6"/>
      <c r="H2" s="6"/>
    </row>
    <row r="3" spans="1:11">
      <c r="A3" s="7" t="s">
        <v>55</v>
      </c>
      <c r="B3" s="6"/>
      <c r="C3" s="6"/>
      <c r="D3" s="8">
        <v>2024</v>
      </c>
      <c r="E3" s="8">
        <v>2021</v>
      </c>
      <c r="F3" s="8">
        <v>2021</v>
      </c>
      <c r="G3" s="11" t="str">
        <f>'Budsjett 2024'!M3</f>
        <v>31 12 10</v>
      </c>
      <c r="H3" s="11" t="s">
        <v>56</v>
      </c>
    </row>
    <row r="5" spans="1:11">
      <c r="A5" s="39" t="s">
        <v>17</v>
      </c>
    </row>
    <row r="6" spans="1:11">
      <c r="A6" s="38" t="s">
        <v>60</v>
      </c>
      <c r="B6" s="17"/>
      <c r="C6" s="17"/>
      <c r="D6" s="17">
        <v>145000</v>
      </c>
      <c r="E6" s="17">
        <v>90200</v>
      </c>
      <c r="F6">
        <v>70000</v>
      </c>
    </row>
    <row r="7" spans="1:11">
      <c r="A7" s="38" t="s">
        <v>61</v>
      </c>
      <c r="B7" s="17"/>
      <c r="C7" s="17"/>
      <c r="D7" s="17">
        <v>10000</v>
      </c>
      <c r="E7" s="17"/>
      <c r="F7">
        <v>25000</v>
      </c>
    </row>
    <row r="8" spans="1:11">
      <c r="A8" s="38" t="s">
        <v>62</v>
      </c>
      <c r="B8" s="17"/>
      <c r="C8" s="17"/>
      <c r="D8" s="17">
        <v>4000</v>
      </c>
      <c r="E8" s="17">
        <v>5000</v>
      </c>
      <c r="F8">
        <v>9000</v>
      </c>
    </row>
    <row r="9" spans="1:11">
      <c r="A9" s="17" t="s">
        <v>115</v>
      </c>
      <c r="B9" s="17"/>
      <c r="C9" s="17"/>
      <c r="D9" s="17">
        <v>23000</v>
      </c>
      <c r="E9" s="17"/>
      <c r="F9">
        <v>35000</v>
      </c>
    </row>
    <row r="10" spans="1:11">
      <c r="A10" s="38" t="s">
        <v>134</v>
      </c>
      <c r="B10" s="17"/>
      <c r="C10" s="17"/>
      <c r="D10" s="17">
        <v>6000</v>
      </c>
      <c r="E10" s="17"/>
      <c r="F10">
        <v>2000</v>
      </c>
    </row>
    <row r="11" spans="1:11">
      <c r="A11" s="38" t="s">
        <v>135</v>
      </c>
      <c r="D11" s="17">
        <v>110000</v>
      </c>
    </row>
    <row r="12" spans="1:11" ht="15">
      <c r="A12" s="45" t="s">
        <v>17</v>
      </c>
      <c r="B12" s="13"/>
      <c r="C12" s="13"/>
      <c r="D12" s="13">
        <f>SUM(D6:D11)</f>
        <v>298000</v>
      </c>
      <c r="E12" s="13">
        <f>SUM(E6:E11)</f>
        <v>95200</v>
      </c>
      <c r="F12" s="13">
        <f>SUM(F6:F11)</f>
        <v>141000</v>
      </c>
      <c r="G12" s="13">
        <f>'Budsjett 2024'!M20</f>
        <v>105140</v>
      </c>
      <c r="H12" s="13">
        <v>111380</v>
      </c>
      <c r="K12" s="36"/>
    </row>
    <row r="13" spans="1:11" ht="15">
      <c r="K13" s="36"/>
    </row>
    <row r="14" spans="1:11" ht="15">
      <c r="A14" s="39" t="s">
        <v>18</v>
      </c>
      <c r="K14" s="36"/>
    </row>
    <row r="15" spans="1:11" ht="15">
      <c r="A15" s="38"/>
      <c r="B15" s="17"/>
      <c r="C15" s="17"/>
      <c r="D15" s="17"/>
      <c r="E15" s="17">
        <v>-2200</v>
      </c>
      <c r="F15">
        <v>-2000</v>
      </c>
      <c r="K15" s="36"/>
    </row>
    <row r="16" spans="1:11" ht="15">
      <c r="A16" s="38" t="s">
        <v>63</v>
      </c>
      <c r="B16" s="17"/>
      <c r="C16" s="17"/>
      <c r="D16" s="17">
        <v>-84000</v>
      </c>
      <c r="E16" s="17">
        <v>-33000</v>
      </c>
      <c r="F16">
        <v>-25000</v>
      </c>
      <c r="K16" s="36"/>
    </row>
    <row r="17" spans="1:11" ht="15">
      <c r="A17" s="38" t="s">
        <v>64</v>
      </c>
      <c r="B17" s="17"/>
      <c r="C17" s="17"/>
      <c r="D17" s="17">
        <v>-120000</v>
      </c>
      <c r="E17" s="17">
        <v>-22000</v>
      </c>
      <c r="F17">
        <v>-16000</v>
      </c>
      <c r="K17" s="36"/>
    </row>
    <row r="18" spans="1:11" ht="15">
      <c r="A18" s="38" t="s">
        <v>65</v>
      </c>
      <c r="B18" s="17"/>
      <c r="C18" s="17"/>
      <c r="D18" s="17">
        <v>-6000</v>
      </c>
      <c r="E18" s="17">
        <v>-9000</v>
      </c>
      <c r="F18">
        <v>-35000</v>
      </c>
      <c r="K18" s="36"/>
    </row>
    <row r="19" spans="1:11" ht="15">
      <c r="A19" s="38" t="s">
        <v>61</v>
      </c>
      <c r="B19" s="17"/>
      <c r="C19" s="17"/>
      <c r="D19" s="17">
        <v>-5000</v>
      </c>
      <c r="E19" s="17">
        <v>-4000</v>
      </c>
      <c r="F19">
        <v>-8000</v>
      </c>
      <c r="K19" s="36"/>
    </row>
    <row r="20" spans="1:11" ht="15">
      <c r="A20" s="17" t="s">
        <v>83</v>
      </c>
      <c r="B20" s="17"/>
      <c r="C20" s="17"/>
      <c r="D20" s="17">
        <v>-7000</v>
      </c>
      <c r="E20" s="17"/>
      <c r="K20" s="36"/>
    </row>
    <row r="21" spans="1:11" ht="15">
      <c r="A21" s="38" t="s">
        <v>118</v>
      </c>
      <c r="B21" s="17"/>
      <c r="C21" s="17"/>
      <c r="D21" s="17">
        <v>-10000</v>
      </c>
      <c r="E21" s="17">
        <v>-5000</v>
      </c>
      <c r="F21">
        <v>-8000</v>
      </c>
      <c r="K21" s="36"/>
    </row>
    <row r="22" spans="1:11">
      <c r="A22" s="17" t="s">
        <v>132</v>
      </c>
      <c r="D22">
        <v>-140000</v>
      </c>
    </row>
    <row r="23" spans="1:11">
      <c r="A23" s="17" t="s">
        <v>131</v>
      </c>
      <c r="D23">
        <v>-300000</v>
      </c>
      <c r="E23" s="13">
        <f>SUM(E15:E22)</f>
        <v>-75200</v>
      </c>
      <c r="F23" s="13">
        <f>SUM(F16:F22)</f>
        <v>-92000</v>
      </c>
      <c r="G23" s="13">
        <f>'Budsjett 2024'!M21</f>
        <v>-107021</v>
      </c>
      <c r="H23" s="13">
        <v>-83464</v>
      </c>
    </row>
    <row r="24" spans="1:11">
      <c r="A24" s="45" t="s">
        <v>18</v>
      </c>
      <c r="B24" s="13"/>
      <c r="C24" s="13"/>
      <c r="D24" s="13">
        <f>SUM(D15:D23)</f>
        <v>-672000</v>
      </c>
    </row>
    <row r="25" spans="1:11">
      <c r="E25" s="2"/>
      <c r="F25" s="2"/>
      <c r="G25" s="2"/>
      <c r="H25" s="2"/>
    </row>
    <row r="26" spans="1:11">
      <c r="A26" s="64"/>
      <c r="B26" s="2"/>
      <c r="C26" s="2"/>
      <c r="D26" s="2"/>
      <c r="E26" s="15" t="e">
        <f>E12+E23+#REF!+#REF!</f>
        <v>#REF!</v>
      </c>
      <c r="F26" s="15" t="e">
        <f>F12+F23+#REF!+#REF!</f>
        <v>#REF!</v>
      </c>
      <c r="G26" s="15">
        <f>SUM(G12:G24)</f>
        <v>-1881</v>
      </c>
      <c r="H26" s="15">
        <f>SUM(H12:H24)</f>
        <v>27916</v>
      </c>
    </row>
    <row r="27" spans="1:11">
      <c r="A27" s="47" t="s">
        <v>19</v>
      </c>
      <c r="B27" s="47"/>
      <c r="C27" s="47"/>
      <c r="D27" s="47">
        <f>D12+D24</f>
        <v>-374000</v>
      </c>
    </row>
  </sheetData>
  <printOptions gridLines="1"/>
  <pageMargins left="0.78740157499999996" right="0.78740157499999996" top="0.984251969" bottom="0.984251969" header="0.5" footer="0.5"/>
  <pageSetup paperSize="9" orientation="portrait" r:id="rId1"/>
  <headerFooter alignWithMargins="0">
    <oddHeader>&amp;A</oddHeader>
    <oddFooter>Side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21"/>
  <sheetViews>
    <sheetView workbookViewId="0">
      <selection activeCell="J8" sqref="J8"/>
    </sheetView>
  </sheetViews>
  <sheetFormatPr baseColWidth="10" defaultColWidth="9.140625" defaultRowHeight="12.75"/>
  <cols>
    <col min="1" max="1" width="26.85546875" customWidth="1"/>
    <col min="5" max="8" width="0" hidden="1" customWidth="1"/>
  </cols>
  <sheetData>
    <row r="1" spans="1:11" ht="15.75">
      <c r="A1" s="5" t="s">
        <v>35</v>
      </c>
      <c r="B1" s="6"/>
      <c r="C1" s="6"/>
      <c r="D1" s="6"/>
      <c r="E1" s="6"/>
      <c r="F1" s="6"/>
      <c r="G1" s="6"/>
      <c r="H1" s="6"/>
    </row>
    <row r="2" spans="1:11">
      <c r="A2" s="6"/>
      <c r="B2" s="6"/>
      <c r="C2" s="6"/>
      <c r="D2" s="10" t="s">
        <v>0</v>
      </c>
      <c r="E2" s="10" t="s">
        <v>0</v>
      </c>
      <c r="F2" s="7" t="s">
        <v>1</v>
      </c>
      <c r="G2" s="6"/>
      <c r="H2" s="6"/>
    </row>
    <row r="3" spans="1:11">
      <c r="A3" s="7" t="s">
        <v>55</v>
      </c>
      <c r="B3" s="6"/>
      <c r="C3" s="6"/>
      <c r="D3" s="8">
        <v>2024</v>
      </c>
      <c r="E3" s="8">
        <v>2021</v>
      </c>
      <c r="F3" s="8">
        <v>2021</v>
      </c>
      <c r="G3" s="11" t="str">
        <f>'Budsjett 2024'!M3</f>
        <v>31 12 10</v>
      </c>
      <c r="H3" s="11" t="s">
        <v>56</v>
      </c>
      <c r="I3" s="39"/>
      <c r="J3" s="39"/>
      <c r="K3" s="39"/>
    </row>
    <row r="5" spans="1:11">
      <c r="A5" s="1" t="s">
        <v>20</v>
      </c>
      <c r="D5" s="17"/>
      <c r="E5" s="17"/>
      <c r="I5" s="39"/>
    </row>
    <row r="6" spans="1:11">
      <c r="A6" s="30" t="s">
        <v>67</v>
      </c>
      <c r="B6" s="17"/>
      <c r="C6" s="17"/>
      <c r="D6" s="17">
        <v>25000</v>
      </c>
      <c r="E6" s="17">
        <v>16200</v>
      </c>
      <c r="F6">
        <v>16200</v>
      </c>
    </row>
    <row r="7" spans="1:11">
      <c r="A7" s="30" t="s">
        <v>68</v>
      </c>
      <c r="B7" s="17"/>
      <c r="C7" s="17"/>
      <c r="D7" s="17">
        <v>5000</v>
      </c>
      <c r="E7" s="17">
        <v>5000</v>
      </c>
      <c r="F7">
        <v>4000</v>
      </c>
      <c r="I7" s="39"/>
    </row>
    <row r="8" spans="1:11">
      <c r="A8" s="30" t="s">
        <v>69</v>
      </c>
      <c r="B8" s="30"/>
      <c r="C8" s="30"/>
      <c r="D8" s="30">
        <v>300000</v>
      </c>
      <c r="E8" s="18">
        <v>5000</v>
      </c>
      <c r="F8">
        <v>8000</v>
      </c>
      <c r="I8" s="39"/>
    </row>
    <row r="9" spans="1:11">
      <c r="A9" s="17" t="s">
        <v>138</v>
      </c>
      <c r="D9" s="17">
        <v>14000</v>
      </c>
      <c r="E9" s="18">
        <f>4*14*1800</f>
        <v>100800</v>
      </c>
      <c r="F9">
        <v>80000</v>
      </c>
      <c r="I9" s="39"/>
    </row>
    <row r="10" spans="1:11">
      <c r="A10" s="44" t="s">
        <v>20</v>
      </c>
      <c r="B10" s="44"/>
      <c r="C10" s="44"/>
      <c r="D10" s="44">
        <f>SUM(D6:D9)</f>
        <v>344000</v>
      </c>
    </row>
    <row r="11" spans="1:11">
      <c r="E11" s="14">
        <f>SUM(E6:E10)</f>
        <v>127000</v>
      </c>
      <c r="F11" s="14">
        <f>SUM(F6:F10)</f>
        <v>108200</v>
      </c>
      <c r="G11" s="14">
        <f>'Budsjett 2024'!M25</f>
        <v>25050</v>
      </c>
      <c r="H11" s="14">
        <v>18060</v>
      </c>
      <c r="I11" s="39"/>
    </row>
    <row r="12" spans="1:11">
      <c r="A12" s="1" t="s">
        <v>21</v>
      </c>
      <c r="B12" s="1"/>
      <c r="D12" s="17"/>
    </row>
    <row r="13" spans="1:11">
      <c r="A13" s="30" t="s">
        <v>67</v>
      </c>
      <c r="B13" s="17"/>
      <c r="C13" s="17"/>
      <c r="D13" s="17">
        <v>-15000</v>
      </c>
      <c r="E13" s="17"/>
      <c r="I13" s="39"/>
    </row>
    <row r="14" spans="1:11">
      <c r="A14" s="30" t="s">
        <v>68</v>
      </c>
      <c r="B14" s="17"/>
      <c r="C14" s="17"/>
      <c r="D14" s="17">
        <v>-5000</v>
      </c>
      <c r="E14" s="17">
        <v>-7000</v>
      </c>
      <c r="F14">
        <v>-7000</v>
      </c>
    </row>
    <row r="15" spans="1:11">
      <c r="A15" s="30" t="s">
        <v>69</v>
      </c>
      <c r="B15" s="30"/>
      <c r="C15" s="30"/>
      <c r="D15" s="30">
        <v>-140000</v>
      </c>
      <c r="E15" s="17">
        <v>-3000</v>
      </c>
      <c r="F15">
        <v>-2500</v>
      </c>
      <c r="I15" s="39"/>
    </row>
    <row r="16" spans="1:11">
      <c r="A16" s="17" t="s">
        <v>129</v>
      </c>
      <c r="B16" s="30"/>
      <c r="C16" s="30"/>
      <c r="D16" s="38">
        <v>-25000</v>
      </c>
      <c r="E16" s="18">
        <f>-4*12000-3*14*100</f>
        <v>-52200</v>
      </c>
      <c r="F16">
        <v>-50000</v>
      </c>
    </row>
    <row r="17" spans="1:8">
      <c r="A17" s="30"/>
      <c r="B17" s="30"/>
      <c r="C17" s="30"/>
      <c r="D17" s="30"/>
      <c r="E17" s="18">
        <v>-10000</v>
      </c>
      <c r="F17">
        <v>-10000</v>
      </c>
    </row>
    <row r="18" spans="1:8">
      <c r="A18" s="65"/>
      <c r="B18" s="65"/>
      <c r="C18" s="65"/>
      <c r="D18" s="65"/>
      <c r="E18" s="18">
        <v>-3000</v>
      </c>
    </row>
    <row r="19" spans="1:8">
      <c r="A19" s="44" t="s">
        <v>21</v>
      </c>
      <c r="B19" s="44"/>
      <c r="C19" s="44"/>
      <c r="D19" s="44">
        <f>SUM(D13:D18)</f>
        <v>-185000</v>
      </c>
      <c r="E19" s="12"/>
    </row>
    <row r="20" spans="1:8">
      <c r="E20" s="14">
        <f>SUM(E14:E19)</f>
        <v>-75200</v>
      </c>
      <c r="F20" s="14">
        <f>SUM(F14:F19)</f>
        <v>-69500</v>
      </c>
      <c r="G20" s="14">
        <f>'Budsjett 2024'!M26</f>
        <v>-9230</v>
      </c>
      <c r="H20" s="14">
        <v>-5561</v>
      </c>
    </row>
    <row r="21" spans="1:8">
      <c r="A21" s="15" t="s">
        <v>22</v>
      </c>
      <c r="B21" s="15"/>
      <c r="C21" s="15"/>
      <c r="D21" s="15">
        <f>D10+D19</f>
        <v>159000</v>
      </c>
    </row>
  </sheetData>
  <printOptions gridLines="1"/>
  <pageMargins left="0.78740157499999996" right="0.78740157499999996" top="0.984251969" bottom="0.984251969" header="0.5" footer="0.5"/>
  <pageSetup paperSize="9" orientation="portrait" r:id="rId1"/>
  <headerFooter alignWithMargins="0">
    <oddHeader>&amp;A</oddHeader>
    <oddFooter>Side &amp;P</oddFooter>
  </headerFooter>
  <ignoredErrors>
    <ignoredError sqref="E10:F13 E14:F14 E15:F15 E9:F9 E16:F16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18"/>
  <sheetViews>
    <sheetView workbookViewId="0">
      <selection activeCell="M18" sqref="M18"/>
    </sheetView>
  </sheetViews>
  <sheetFormatPr baseColWidth="10" defaultColWidth="9.140625" defaultRowHeight="12.75"/>
  <cols>
    <col min="1" max="1" width="20.42578125" customWidth="1"/>
    <col min="5" max="8" width="0" hidden="1" customWidth="1"/>
  </cols>
  <sheetData>
    <row r="1" spans="1:13" ht="15.75">
      <c r="A1" s="5" t="s">
        <v>35</v>
      </c>
      <c r="B1" s="6"/>
      <c r="C1" s="6"/>
      <c r="D1" s="6"/>
      <c r="E1" s="6"/>
      <c r="F1" s="6"/>
      <c r="G1" s="6"/>
      <c r="H1" s="6"/>
    </row>
    <row r="2" spans="1:13">
      <c r="A2" s="6"/>
      <c r="B2" s="6"/>
      <c r="C2" s="6"/>
      <c r="D2" s="10" t="s">
        <v>0</v>
      </c>
      <c r="E2" s="10" t="s">
        <v>0</v>
      </c>
      <c r="F2" s="7" t="s">
        <v>1</v>
      </c>
      <c r="G2" s="6"/>
      <c r="H2" s="6"/>
    </row>
    <row r="3" spans="1:13">
      <c r="A3" s="7" t="s">
        <v>55</v>
      </c>
      <c r="B3" s="6"/>
      <c r="C3" s="6"/>
      <c r="D3" s="8">
        <v>2024</v>
      </c>
      <c r="E3" s="8">
        <v>2021</v>
      </c>
      <c r="F3" s="8">
        <v>2021</v>
      </c>
      <c r="G3" s="11" t="str">
        <f>'Budsjett 2024'!M3</f>
        <v>31 12 10</v>
      </c>
      <c r="H3" s="11" t="s">
        <v>56</v>
      </c>
    </row>
    <row r="5" spans="1:13">
      <c r="A5" t="s">
        <v>95</v>
      </c>
      <c r="B5" s="17"/>
      <c r="C5" s="17"/>
      <c r="D5" s="17">
        <v>50000</v>
      </c>
      <c r="E5" s="17"/>
    </row>
    <row r="6" spans="1:13">
      <c r="A6" t="s">
        <v>116</v>
      </c>
      <c r="B6" s="17"/>
      <c r="C6" s="17"/>
      <c r="D6" s="17">
        <v>5000</v>
      </c>
      <c r="E6" s="17"/>
      <c r="K6" s="17"/>
      <c r="L6" s="17"/>
      <c r="M6" s="17"/>
    </row>
    <row r="7" spans="1:13" ht="12.75" customHeight="1">
      <c r="A7" t="s">
        <v>73</v>
      </c>
      <c r="B7" s="17"/>
      <c r="C7" s="17"/>
      <c r="D7" s="17"/>
      <c r="E7" s="17">
        <v>4000</v>
      </c>
      <c r="K7" s="17"/>
      <c r="L7" s="17"/>
      <c r="M7" s="17"/>
    </row>
    <row r="8" spans="1:13" ht="12.75" customHeight="1">
      <c r="A8" s="44" t="s">
        <v>23</v>
      </c>
      <c r="B8" s="13"/>
      <c r="C8" s="13"/>
      <c r="D8" s="13">
        <f>SUM(D4:D7)</f>
        <v>55000</v>
      </c>
      <c r="E8" s="17"/>
      <c r="K8" s="17"/>
      <c r="L8" s="17"/>
      <c r="M8" s="17"/>
    </row>
    <row r="9" spans="1:13" ht="12.75" customHeight="1">
      <c r="A9" s="1"/>
      <c r="E9" s="18">
        <v>14000</v>
      </c>
      <c r="F9" s="12"/>
    </row>
    <row r="10" spans="1:13" ht="12.75" customHeight="1">
      <c r="A10" t="s">
        <v>95</v>
      </c>
      <c r="B10" s="17"/>
      <c r="C10" s="17"/>
      <c r="D10" s="17">
        <v>-50000</v>
      </c>
      <c r="E10" s="17"/>
    </row>
    <row r="11" spans="1:13" ht="12.75" customHeight="1">
      <c r="A11" t="s">
        <v>116</v>
      </c>
      <c r="B11" s="17"/>
      <c r="C11" s="17"/>
      <c r="D11" s="17">
        <v>-5000</v>
      </c>
      <c r="E11" s="17"/>
    </row>
    <row r="12" spans="1:13" ht="12.75" customHeight="1">
      <c r="A12" t="s">
        <v>117</v>
      </c>
      <c r="D12" s="17">
        <v>-5000</v>
      </c>
    </row>
    <row r="13" spans="1:13">
      <c r="A13" t="s">
        <v>73</v>
      </c>
      <c r="D13" s="17">
        <v>0</v>
      </c>
      <c r="E13" s="13">
        <f>SUM(E4:E12)</f>
        <v>18000</v>
      </c>
      <c r="F13" s="13">
        <f>SUM(F4:F12)</f>
        <v>0</v>
      </c>
      <c r="G13" s="13">
        <f>'Budsjett 2024'!M30</f>
        <v>2750</v>
      </c>
      <c r="H13" s="13">
        <v>7300</v>
      </c>
    </row>
    <row r="14" spans="1:13">
      <c r="A14" s="29"/>
      <c r="B14" s="17"/>
      <c r="C14" s="17"/>
      <c r="D14" s="17"/>
    </row>
    <row r="15" spans="1:13">
      <c r="A15" s="44" t="s">
        <v>24</v>
      </c>
      <c r="B15" s="13"/>
      <c r="C15" s="13"/>
      <c r="D15" s="13">
        <f>SUM(D10:D14)</f>
        <v>-60000</v>
      </c>
      <c r="E15">
        <v>-4000</v>
      </c>
      <c r="F15">
        <v>-3000</v>
      </c>
    </row>
    <row r="16" spans="1:13">
      <c r="A16" s="1"/>
      <c r="E16" s="17">
        <v>-1000</v>
      </c>
    </row>
    <row r="17" spans="1:6">
      <c r="A17" s="3"/>
      <c r="B17" s="2"/>
      <c r="C17" s="2"/>
      <c r="D17" s="2"/>
      <c r="E17" s="17">
        <v>-4000</v>
      </c>
      <c r="F17">
        <v>-10000</v>
      </c>
    </row>
    <row r="18" spans="1:6">
      <c r="A18" s="15" t="s">
        <v>25</v>
      </c>
      <c r="B18" s="15"/>
      <c r="C18" s="15"/>
      <c r="D18" s="15">
        <f>D8+D15</f>
        <v>-5000</v>
      </c>
      <c r="E18" s="17"/>
      <c r="F18">
        <v>-4000</v>
      </c>
    </row>
  </sheetData>
  <printOptions gridLines="1"/>
  <pageMargins left="0.78740157499999996" right="0.78740157499999996" top="0.984251969" bottom="0.984251969" header="0.5" footer="0.5"/>
  <pageSetup paperSize="9" orientation="portrait" verticalDpi="0" r:id="rId1"/>
  <headerFooter alignWithMargins="0">
    <oddHeader>&amp;A</oddHeader>
    <oddFooter>Side &amp;P</oddFooter>
  </headerFooter>
  <ignoredErrors>
    <ignoredError sqref="E13:F13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20"/>
  <sheetViews>
    <sheetView workbookViewId="0">
      <selection activeCell="I25" sqref="I25"/>
    </sheetView>
  </sheetViews>
  <sheetFormatPr baseColWidth="10" defaultColWidth="9.140625" defaultRowHeight="12.75"/>
  <cols>
    <col min="1" max="1" width="24.140625" customWidth="1"/>
    <col min="5" max="8" width="0" hidden="1" customWidth="1"/>
  </cols>
  <sheetData>
    <row r="1" spans="1:13" ht="15.75">
      <c r="A1" s="5" t="s">
        <v>35</v>
      </c>
      <c r="B1" s="6"/>
      <c r="C1" s="6"/>
      <c r="D1" s="6"/>
      <c r="E1" s="6"/>
      <c r="F1" s="6"/>
      <c r="G1" s="6"/>
      <c r="H1" s="6"/>
    </row>
    <row r="2" spans="1:13">
      <c r="A2" s="6"/>
      <c r="B2" s="6"/>
      <c r="C2" s="6"/>
      <c r="D2" s="10" t="s">
        <v>0</v>
      </c>
      <c r="E2" s="10" t="s">
        <v>0</v>
      </c>
      <c r="F2" s="7" t="s">
        <v>1</v>
      </c>
      <c r="G2" s="6"/>
      <c r="H2" s="6"/>
    </row>
    <row r="3" spans="1:13">
      <c r="A3" s="7" t="s">
        <v>55</v>
      </c>
      <c r="B3" s="6"/>
      <c r="C3" s="6"/>
      <c r="D3" s="8">
        <v>2024</v>
      </c>
      <c r="E3" s="8">
        <v>2021</v>
      </c>
      <c r="F3" s="8">
        <v>2021</v>
      </c>
      <c r="G3" s="11" t="str">
        <f>'Budsjett 2024'!M3</f>
        <v>31 12 10</v>
      </c>
      <c r="H3" s="11" t="s">
        <v>56</v>
      </c>
    </row>
    <row r="5" spans="1:13">
      <c r="A5" s="9" t="s">
        <v>26</v>
      </c>
    </row>
    <row r="6" spans="1:13">
      <c r="A6" s="18"/>
      <c r="B6" s="17"/>
      <c r="C6" s="17"/>
      <c r="D6" s="17"/>
      <c r="E6" s="17"/>
    </row>
    <row r="7" spans="1:13">
      <c r="A7" s="17" t="s">
        <v>72</v>
      </c>
      <c r="B7" s="17"/>
      <c r="C7" s="17"/>
      <c r="D7" s="17">
        <v>10000</v>
      </c>
      <c r="E7" s="17">
        <v>15000</v>
      </c>
      <c r="F7">
        <v>15000</v>
      </c>
    </row>
    <row r="8" spans="1:13">
      <c r="A8" s="17"/>
      <c r="B8" s="17"/>
      <c r="C8" s="17"/>
      <c r="D8" s="17"/>
      <c r="E8" s="17"/>
    </row>
    <row r="9" spans="1:13">
      <c r="A9" s="17"/>
      <c r="B9" s="17"/>
      <c r="C9" s="17"/>
      <c r="D9" s="17"/>
      <c r="E9" s="17"/>
    </row>
    <row r="10" spans="1:13">
      <c r="A10" s="14" t="s">
        <v>26</v>
      </c>
      <c r="B10" s="14"/>
      <c r="C10" s="14"/>
      <c r="D10" s="44">
        <f>SUM(D6:D9)</f>
        <v>10000</v>
      </c>
      <c r="E10" s="14">
        <f>SUM(E6:E9)</f>
        <v>15000</v>
      </c>
      <c r="F10" s="14">
        <f>SUM(F6:F9)</f>
        <v>15000</v>
      </c>
      <c r="G10" s="14">
        <f>'Budsjett 2024'!M34</f>
        <v>42782</v>
      </c>
      <c r="H10" s="14">
        <v>47526</v>
      </c>
    </row>
    <row r="12" spans="1:13">
      <c r="A12" s="9" t="s">
        <v>27</v>
      </c>
    </row>
    <row r="13" spans="1:13">
      <c r="A13" s="38"/>
      <c r="B13" s="17"/>
      <c r="C13" s="17"/>
      <c r="D13" s="17"/>
      <c r="E13" s="17"/>
      <c r="J13" s="38"/>
      <c r="K13" s="17"/>
      <c r="L13" s="17"/>
      <c r="M13" s="17"/>
    </row>
    <row r="14" spans="1:13">
      <c r="A14" s="17" t="s">
        <v>133</v>
      </c>
      <c r="B14" s="17"/>
      <c r="C14" s="17"/>
      <c r="D14" s="17">
        <v>-10000</v>
      </c>
      <c r="E14" s="17">
        <v>-4000</v>
      </c>
      <c r="F14">
        <v>-4000</v>
      </c>
      <c r="J14" s="38"/>
      <c r="K14" s="17"/>
      <c r="L14" s="17"/>
      <c r="M14" s="17"/>
    </row>
    <row r="15" spans="1:13">
      <c r="A15" s="18"/>
      <c r="B15" s="17"/>
      <c r="C15" s="17"/>
      <c r="D15" s="17"/>
      <c r="E15" s="17">
        <v>-2500</v>
      </c>
      <c r="F15">
        <v>-2500</v>
      </c>
      <c r="J15" s="38"/>
      <c r="K15" s="17"/>
      <c r="L15" s="17"/>
      <c r="M15" s="17"/>
    </row>
    <row r="16" spans="1:13">
      <c r="A16" s="38"/>
      <c r="B16" s="17"/>
      <c r="C16" s="17"/>
      <c r="D16" s="17"/>
      <c r="E16" s="17"/>
      <c r="J16" s="38"/>
      <c r="K16" s="17"/>
      <c r="L16" s="17"/>
      <c r="M16" s="17"/>
    </row>
    <row r="17" spans="1:13">
      <c r="A17" s="17"/>
      <c r="B17" s="17"/>
      <c r="C17" s="17"/>
      <c r="D17" s="17"/>
      <c r="E17" s="17"/>
      <c r="J17" s="38"/>
      <c r="K17" s="17"/>
      <c r="L17" s="17"/>
      <c r="M17" s="17"/>
    </row>
    <row r="18" spans="1:13">
      <c r="A18" s="14" t="s">
        <v>27</v>
      </c>
      <c r="B18" s="14"/>
      <c r="C18" s="14"/>
      <c r="D18" s="14">
        <f>SUM(D13:D17)</f>
        <v>-10000</v>
      </c>
      <c r="E18" s="14">
        <f>SUM(E13:E17)</f>
        <v>-6500</v>
      </c>
      <c r="F18" s="14">
        <f>SUM(F13:F17)</f>
        <v>-6500</v>
      </c>
      <c r="G18" s="14">
        <f>'Budsjett 2024'!M35</f>
        <v>-17808</v>
      </c>
      <c r="H18" s="14">
        <v>-19240</v>
      </c>
      <c r="J18" s="38"/>
      <c r="K18" s="17"/>
      <c r="L18" s="17"/>
      <c r="M18" s="17"/>
    </row>
    <row r="19" spans="1:13">
      <c r="A19" s="2"/>
      <c r="B19" s="2"/>
      <c r="C19" s="2"/>
      <c r="D19" s="2"/>
      <c r="E19" s="2"/>
      <c r="F19" s="2"/>
      <c r="G19" s="2"/>
      <c r="H19" s="2"/>
      <c r="J19" s="38"/>
      <c r="K19" s="17"/>
      <c r="L19" s="17"/>
      <c r="M19" s="17"/>
    </row>
    <row r="20" spans="1:13">
      <c r="A20" s="15" t="s">
        <v>28</v>
      </c>
      <c r="B20" s="15"/>
      <c r="C20" s="15"/>
      <c r="D20" s="15">
        <f>D10+D18</f>
        <v>0</v>
      </c>
      <c r="E20" s="15">
        <f>E10+E18</f>
        <v>8500</v>
      </c>
      <c r="F20" s="15">
        <f>F10+F18</f>
        <v>8500</v>
      </c>
      <c r="G20" s="15">
        <f>SUM(G6:G18)</f>
        <v>24974</v>
      </c>
      <c r="H20" s="15">
        <f>SUM(H6:H18)</f>
        <v>28286</v>
      </c>
    </row>
  </sheetData>
  <pageMargins left="0.7" right="0.7" top="0.78740157499999996" bottom="0.78740157499999996" header="0.3" footer="0.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27"/>
  <sheetViews>
    <sheetView topLeftCell="A10" workbookViewId="0">
      <selection activeCell="J15" sqref="J15"/>
    </sheetView>
  </sheetViews>
  <sheetFormatPr baseColWidth="10" defaultColWidth="9.140625" defaultRowHeight="12.75"/>
  <cols>
    <col min="1" max="1" width="24.140625" customWidth="1"/>
    <col min="4" max="4" width="9.42578125" bestFit="1" customWidth="1"/>
    <col min="5" max="8" width="0" hidden="1" customWidth="1"/>
  </cols>
  <sheetData>
    <row r="1" spans="1:13" ht="15.75">
      <c r="A1" s="5" t="s">
        <v>35</v>
      </c>
      <c r="B1" s="6"/>
      <c r="C1" s="6"/>
      <c r="D1" s="6"/>
      <c r="E1" s="6"/>
      <c r="F1" s="6"/>
      <c r="G1" s="6"/>
      <c r="H1" s="6"/>
    </row>
    <row r="2" spans="1:13">
      <c r="A2" s="6"/>
      <c r="B2" s="6"/>
      <c r="C2" s="6"/>
      <c r="D2" s="10" t="s">
        <v>0</v>
      </c>
      <c r="E2" s="10" t="s">
        <v>0</v>
      </c>
      <c r="F2" s="7" t="s">
        <v>1</v>
      </c>
      <c r="G2" s="6"/>
      <c r="H2" s="6"/>
    </row>
    <row r="3" spans="1:13">
      <c r="A3" s="7" t="s">
        <v>55</v>
      </c>
      <c r="B3" s="6"/>
      <c r="C3" s="6"/>
      <c r="D3" s="8">
        <v>2024</v>
      </c>
      <c r="E3" s="8">
        <v>2021</v>
      </c>
      <c r="F3" s="8">
        <v>2021</v>
      </c>
      <c r="G3" s="11" t="str">
        <f>'Budsjett 2024'!M3</f>
        <v>31 12 10</v>
      </c>
      <c r="H3" s="11" t="s">
        <v>56</v>
      </c>
    </row>
    <row r="4" spans="1:13">
      <c r="A4" t="s">
        <v>119</v>
      </c>
      <c r="E4" t="s">
        <v>81</v>
      </c>
      <c r="F4" t="s">
        <v>81</v>
      </c>
    </row>
    <row r="5" spans="1:13">
      <c r="A5" s="41" t="s">
        <v>120</v>
      </c>
      <c r="B5" s="41"/>
    </row>
    <row r="6" spans="1:13">
      <c r="A6" s="17" t="s">
        <v>121</v>
      </c>
      <c r="B6" s="17"/>
      <c r="C6" s="17"/>
      <c r="D6" s="17"/>
      <c r="E6" s="17"/>
      <c r="F6" s="17"/>
    </row>
    <row r="7" spans="1:13">
      <c r="A7" s="17" t="s">
        <v>122</v>
      </c>
      <c r="B7" s="17"/>
      <c r="C7" s="17"/>
      <c r="D7" s="17"/>
      <c r="E7" s="17"/>
      <c r="F7" s="17"/>
    </row>
    <row r="8" spans="1:13">
      <c r="A8" s="17" t="s">
        <v>123</v>
      </c>
      <c r="B8" s="17"/>
      <c r="C8" s="17"/>
      <c r="D8" s="17"/>
      <c r="E8" s="17"/>
      <c r="F8" s="17"/>
    </row>
    <row r="9" spans="1:13">
      <c r="A9" s="17"/>
      <c r="B9" s="17"/>
      <c r="C9" s="17"/>
      <c r="D9" s="17"/>
      <c r="E9" s="17"/>
      <c r="F9" s="17"/>
    </row>
    <row r="10" spans="1:13">
      <c r="A10" s="44" t="s">
        <v>77</v>
      </c>
      <c r="B10" s="44"/>
      <c r="C10" s="44"/>
      <c r="D10" s="44">
        <f>SUM(D11:D16)</f>
        <v>24500</v>
      </c>
      <c r="E10" s="14">
        <f t="shared" ref="E10:F10" si="0">SUM(E4:E9)</f>
        <v>0</v>
      </c>
      <c r="F10" s="14">
        <f t="shared" si="0"/>
        <v>0</v>
      </c>
      <c r="G10" s="14">
        <f>'Budsjett 2024'!M34</f>
        <v>42782</v>
      </c>
      <c r="H10" s="14">
        <v>47526</v>
      </c>
    </row>
    <row r="11" spans="1:13">
      <c r="A11" t="s">
        <v>124</v>
      </c>
      <c r="D11">
        <v>5000</v>
      </c>
    </row>
    <row r="12" spans="1:13">
      <c r="A12" s="17" t="s">
        <v>125</v>
      </c>
      <c r="B12" s="17"/>
      <c r="C12" s="17"/>
      <c r="D12" s="17">
        <v>3000</v>
      </c>
      <c r="E12" s="17"/>
      <c r="F12" s="17"/>
      <c r="J12" s="38"/>
      <c r="K12" s="17"/>
      <c r="L12" s="17"/>
      <c r="M12" s="17"/>
    </row>
    <row r="13" spans="1:13">
      <c r="A13" s="17" t="s">
        <v>82</v>
      </c>
      <c r="D13">
        <v>3000</v>
      </c>
      <c r="E13" s="17"/>
      <c r="F13" s="17"/>
      <c r="J13" s="38"/>
      <c r="K13" s="17"/>
      <c r="L13" s="17"/>
      <c r="M13" s="17"/>
    </row>
    <row r="14" spans="1:13">
      <c r="A14" s="17" t="s">
        <v>126</v>
      </c>
      <c r="B14" s="17"/>
      <c r="C14" s="17"/>
      <c r="D14" s="17">
        <v>1500</v>
      </c>
      <c r="E14" s="17"/>
      <c r="F14" s="17"/>
      <c r="J14" s="38"/>
      <c r="K14" s="17"/>
      <c r="L14" s="17"/>
      <c r="M14" s="17"/>
    </row>
    <row r="15" spans="1:13">
      <c r="A15" s="38" t="s">
        <v>127</v>
      </c>
      <c r="B15" s="17"/>
      <c r="C15" s="17"/>
      <c r="D15" s="17">
        <v>10000</v>
      </c>
      <c r="E15" s="17"/>
      <c r="F15" s="17"/>
      <c r="J15" s="38"/>
      <c r="K15" s="17"/>
      <c r="L15" s="17"/>
      <c r="M15" s="17"/>
    </row>
    <row r="16" spans="1:13">
      <c r="A16" s="17" t="s">
        <v>138</v>
      </c>
      <c r="D16" s="17">
        <v>2000</v>
      </c>
      <c r="E16" s="17"/>
      <c r="F16" s="17"/>
      <c r="J16" s="38"/>
      <c r="K16" s="17"/>
      <c r="L16" s="17"/>
      <c r="M16" s="17"/>
    </row>
    <row r="17" spans="1:13">
      <c r="A17" s="17"/>
      <c r="B17" s="17"/>
      <c r="C17" s="17"/>
      <c r="D17" s="17"/>
      <c r="E17" s="17"/>
      <c r="F17" s="17"/>
      <c r="J17" s="38"/>
      <c r="K17" s="17"/>
      <c r="L17" s="17"/>
      <c r="M17" s="17"/>
    </row>
    <row r="18" spans="1:13">
      <c r="A18" s="38"/>
      <c r="B18" s="17"/>
      <c r="C18" s="17"/>
      <c r="D18" s="17"/>
      <c r="E18" s="17"/>
      <c r="F18" s="17"/>
      <c r="J18" s="38"/>
      <c r="K18" s="17"/>
      <c r="L18" s="17"/>
      <c r="M18" s="17"/>
    </row>
    <row r="19" spans="1:13">
      <c r="A19" s="17"/>
      <c r="B19" s="17"/>
      <c r="C19" s="17"/>
      <c r="D19" s="17"/>
      <c r="E19" s="17"/>
      <c r="F19" s="17"/>
      <c r="J19" s="38"/>
      <c r="K19" s="17"/>
      <c r="L19" s="17"/>
      <c r="M19" s="17"/>
    </row>
    <row r="20" spans="1:13">
      <c r="A20" s="44" t="s">
        <v>78</v>
      </c>
      <c r="B20" s="44"/>
      <c r="C20" s="44"/>
      <c r="D20" s="44">
        <f>SUM(D21:D24)</f>
        <v>-26500</v>
      </c>
      <c r="E20" s="14">
        <f t="shared" ref="E20:F20" si="1">SUM(E11:E19)</f>
        <v>0</v>
      </c>
      <c r="F20" s="14">
        <f t="shared" si="1"/>
        <v>0</v>
      </c>
      <c r="G20" s="14">
        <f>'Budsjett 2024'!M35</f>
        <v>-17808</v>
      </c>
      <c r="H20" s="14">
        <v>-19240</v>
      </c>
      <c r="J20" s="38"/>
      <c r="K20" s="17"/>
      <c r="L20" s="17"/>
      <c r="M20" s="17"/>
    </row>
    <row r="21" spans="1:13">
      <c r="A21" s="41" t="s">
        <v>124</v>
      </c>
      <c r="D21">
        <v>-5000</v>
      </c>
      <c r="E21" s="2"/>
      <c r="F21" s="2"/>
      <c r="G21" s="2"/>
      <c r="H21" s="2"/>
      <c r="J21" s="38"/>
      <c r="K21" s="17"/>
      <c r="L21" s="17"/>
      <c r="M21" s="17"/>
    </row>
    <row r="22" spans="1:13">
      <c r="A22" t="s">
        <v>82</v>
      </c>
      <c r="D22">
        <v>-10000</v>
      </c>
      <c r="E22" s="15">
        <f>E10+E20</f>
        <v>0</v>
      </c>
      <c r="F22" s="15">
        <f>F10+F20</f>
        <v>0</v>
      </c>
      <c r="G22" s="15">
        <f>SUM(G6:G20)</f>
        <v>24974</v>
      </c>
      <c r="H22" s="15">
        <f>SUM(H6:H20)</f>
        <v>28286</v>
      </c>
    </row>
    <row r="23" spans="1:13">
      <c r="A23" t="s">
        <v>128</v>
      </c>
      <c r="D23">
        <v>-1500</v>
      </c>
    </row>
    <row r="24" spans="1:13">
      <c r="A24" s="41" t="s">
        <v>127</v>
      </c>
      <c r="D24">
        <v>-10000</v>
      </c>
    </row>
    <row r="27" spans="1:13">
      <c r="A27" s="15" t="s">
        <v>79</v>
      </c>
      <c r="B27" s="15"/>
      <c r="C27" s="15"/>
      <c r="D27" s="15">
        <f>D10+D20</f>
        <v>-2000</v>
      </c>
    </row>
  </sheetData>
  <printOptions gridLines="1"/>
  <pageMargins left="0.78740157499999996" right="0.78740157499999996" top="0.984251969" bottom="0.984251969" header="0.5" footer="0.5"/>
  <pageSetup paperSize="9" orientation="portrait" verticalDpi="0" r:id="rId1"/>
  <headerFooter alignWithMargins="0">
    <oddHeader>&amp;A</oddHeader>
    <oddFooter>Side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14"/>
  <sheetViews>
    <sheetView workbookViewId="0">
      <selection activeCell="P18" sqref="P18"/>
    </sheetView>
  </sheetViews>
  <sheetFormatPr baseColWidth="10" defaultColWidth="9.140625" defaultRowHeight="12.75"/>
  <cols>
    <col min="1" max="1" width="26.42578125" customWidth="1"/>
    <col min="4" max="7" width="0" hidden="1" customWidth="1"/>
    <col min="9" max="12" width="0" hidden="1" customWidth="1"/>
  </cols>
  <sheetData>
    <row r="1" spans="1:12" ht="15.75">
      <c r="A1" s="5" t="s">
        <v>35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>
      <c r="A2" s="6"/>
      <c r="B2" s="6"/>
      <c r="C2" s="6"/>
      <c r="D2" s="10" t="s">
        <v>0</v>
      </c>
      <c r="E2" s="10" t="s">
        <v>0</v>
      </c>
      <c r="F2" s="10" t="s">
        <v>0</v>
      </c>
      <c r="G2" s="10" t="s">
        <v>0</v>
      </c>
      <c r="H2" s="10" t="s">
        <v>0</v>
      </c>
      <c r="I2" s="6"/>
      <c r="J2" s="6"/>
      <c r="K2" s="6"/>
      <c r="L2" s="6"/>
    </row>
    <row r="3" spans="1:12">
      <c r="A3" s="7" t="s">
        <v>55</v>
      </c>
      <c r="B3" s="6"/>
      <c r="C3" s="6"/>
      <c r="D3" s="8">
        <v>2013</v>
      </c>
      <c r="E3" s="8">
        <v>2012</v>
      </c>
      <c r="F3" s="8">
        <v>2011</v>
      </c>
      <c r="G3" s="8">
        <v>2010</v>
      </c>
      <c r="H3" s="8">
        <v>2024</v>
      </c>
      <c r="I3" s="11" t="str">
        <f>'Budsjett 2024'!K3</f>
        <v>31 12 21</v>
      </c>
      <c r="J3" s="11" t="str">
        <f>'Budsjett 2024'!L3</f>
        <v>31 12 11</v>
      </c>
      <c r="K3" s="11" t="str">
        <f>'Budsjett 2024'!M3</f>
        <v>31 12 10</v>
      </c>
      <c r="L3" s="11" t="s">
        <v>56</v>
      </c>
    </row>
    <row r="4" spans="1:12">
      <c r="A4" s="7"/>
      <c r="B4" s="6"/>
      <c r="C4" s="6"/>
      <c r="D4" s="8"/>
      <c r="E4" s="8"/>
      <c r="F4" s="8"/>
      <c r="G4" s="8"/>
      <c r="H4" s="8"/>
      <c r="I4" s="11"/>
      <c r="J4" s="11"/>
      <c r="K4" s="11"/>
      <c r="L4" s="11"/>
    </row>
    <row r="5" spans="1:12">
      <c r="A5" s="41" t="s">
        <v>97</v>
      </c>
      <c r="H5">
        <v>150000</v>
      </c>
    </row>
    <row r="6" spans="1:12">
      <c r="A6" s="41"/>
    </row>
    <row r="7" spans="1:12">
      <c r="A7" s="14" t="s">
        <v>29</v>
      </c>
      <c r="B7" s="13"/>
      <c r="C7" s="13"/>
      <c r="D7" s="16">
        <v>150000</v>
      </c>
      <c r="E7" s="16">
        <v>140000</v>
      </c>
      <c r="F7" s="13">
        <v>150000</v>
      </c>
      <c r="G7" s="13">
        <v>150000</v>
      </c>
      <c r="H7" s="13">
        <v>150000</v>
      </c>
      <c r="I7" s="13">
        <f>'Budsjett 2024'!K42</f>
        <v>200000</v>
      </c>
      <c r="J7" s="13">
        <f>'Budsjett 2024'!L42</f>
        <v>100000</v>
      </c>
      <c r="K7" s="13">
        <f>'Budsjett 2024'!M42</f>
        <v>200000</v>
      </c>
      <c r="L7" s="13">
        <v>150000</v>
      </c>
    </row>
    <row r="8" spans="1:12">
      <c r="A8" s="9"/>
    </row>
    <row r="9" spans="1:12">
      <c r="A9" s="17"/>
      <c r="B9" s="17"/>
      <c r="C9" s="17"/>
      <c r="D9" s="17">
        <v>-3000</v>
      </c>
      <c r="E9" s="17">
        <v>-5000</v>
      </c>
      <c r="F9">
        <v>-5000</v>
      </c>
      <c r="H9" s="17"/>
    </row>
    <row r="10" spans="1:12">
      <c r="A10" s="18"/>
      <c r="B10" s="17"/>
      <c r="C10" s="17"/>
      <c r="D10" s="17">
        <v>-2000</v>
      </c>
      <c r="E10" s="17">
        <v>-2000</v>
      </c>
      <c r="F10">
        <v>-2000</v>
      </c>
    </row>
    <row r="11" spans="1:12">
      <c r="A11" s="9"/>
    </row>
    <row r="12" spans="1:12">
      <c r="A12" s="14" t="s">
        <v>30</v>
      </c>
      <c r="B12" s="13"/>
      <c r="C12" s="13"/>
      <c r="D12" s="13">
        <f>SUM(D9:D11)</f>
        <v>-5000</v>
      </c>
      <c r="E12" s="13">
        <f>SUM(E9:E11)</f>
        <v>-7000</v>
      </c>
      <c r="F12" s="13">
        <f>SUM(F9:F11)</f>
        <v>-7000</v>
      </c>
      <c r="G12" s="13">
        <v>-5000</v>
      </c>
      <c r="H12" s="13">
        <f>SUM(H8:H11)</f>
        <v>0</v>
      </c>
      <c r="I12" s="13">
        <f>'Budsjett 2024'!K43</f>
        <v>-4191</v>
      </c>
      <c r="J12" s="13">
        <f>'Budsjett 2024'!L43</f>
        <v>-6342</v>
      </c>
      <c r="K12" s="13">
        <f>'Budsjett 2024'!M43</f>
        <v>-9844</v>
      </c>
      <c r="L12" s="13">
        <v>-4765</v>
      </c>
    </row>
    <row r="13" spans="1:1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>
      <c r="A14" s="15" t="s">
        <v>31</v>
      </c>
      <c r="B14" s="15"/>
      <c r="C14" s="15"/>
      <c r="D14" s="15">
        <f>D7+D12</f>
        <v>145000</v>
      </c>
      <c r="E14" s="15">
        <f>E7+E12</f>
        <v>133000</v>
      </c>
      <c r="F14" s="15">
        <f>F7+F12</f>
        <v>143000</v>
      </c>
      <c r="G14" s="15">
        <f>SUM(G7:G12)</f>
        <v>145000</v>
      </c>
      <c r="H14" s="15">
        <f>H5+H12</f>
        <v>150000</v>
      </c>
      <c r="I14" s="15">
        <f>SUM(I7:I12)</f>
        <v>195809</v>
      </c>
      <c r="J14" s="15">
        <f>SUM(J7:J12)</f>
        <v>93658</v>
      </c>
      <c r="K14" s="15">
        <f>SUM(K7:K12)</f>
        <v>190156</v>
      </c>
      <c r="L14" s="15">
        <f>SUM(L7:L12)</f>
        <v>145235</v>
      </c>
    </row>
  </sheetData>
  <printOptions gridLines="1"/>
  <pageMargins left="0.78740157499999996" right="0.78740157499999996" top="0.984251969" bottom="0.984251969" header="0.5" footer="0.5"/>
  <pageSetup paperSize="9" orientation="portrait" verticalDpi="0" r:id="rId1"/>
  <headerFooter alignWithMargins="0">
    <oddHeader>&amp;A</oddHeader>
    <oddFooter>Side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L16"/>
  <sheetViews>
    <sheetView zoomScale="87" workbookViewId="0">
      <selection activeCell="M13" sqref="M13"/>
    </sheetView>
  </sheetViews>
  <sheetFormatPr baseColWidth="10" defaultColWidth="9.140625" defaultRowHeight="12.75"/>
  <cols>
    <col min="1" max="1" width="41.140625" customWidth="1"/>
    <col min="4" max="6" width="0" hidden="1" customWidth="1"/>
    <col min="9" max="12" width="0" hidden="1" customWidth="1"/>
  </cols>
  <sheetData>
    <row r="1" spans="1:12" ht="15.75">
      <c r="A1" s="5" t="s">
        <v>35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>
      <c r="A2" s="6"/>
      <c r="B2" s="6"/>
      <c r="C2" s="6"/>
      <c r="D2" s="10" t="s">
        <v>0</v>
      </c>
      <c r="E2" s="10" t="s">
        <v>0</v>
      </c>
      <c r="F2" s="10" t="s">
        <v>0</v>
      </c>
      <c r="G2" s="10" t="s">
        <v>0</v>
      </c>
      <c r="H2" s="6"/>
      <c r="I2" s="6"/>
      <c r="J2" s="6"/>
      <c r="K2" s="6"/>
      <c r="L2" s="6"/>
    </row>
    <row r="3" spans="1:12">
      <c r="A3" s="7" t="s">
        <v>55</v>
      </c>
      <c r="B3" s="6"/>
      <c r="C3" s="6"/>
      <c r="D3" s="8">
        <v>2013</v>
      </c>
      <c r="E3" s="8">
        <v>2012</v>
      </c>
      <c r="F3" s="8">
        <v>2011</v>
      </c>
      <c r="G3" s="8">
        <v>2022</v>
      </c>
      <c r="H3" s="8"/>
      <c r="I3" s="11" t="str">
        <f>'Budsjett 2024'!K3</f>
        <v>31 12 21</v>
      </c>
      <c r="J3" s="11" t="str">
        <f>'Budsjett 2024'!L3</f>
        <v>31 12 11</v>
      </c>
      <c r="K3" s="11" t="str">
        <f>'Budsjett 2024'!M3</f>
        <v>31 12 10</v>
      </c>
      <c r="L3" s="11" t="s">
        <v>56</v>
      </c>
    </row>
    <row r="5" spans="1:12">
      <c r="A5" s="13" t="s">
        <v>32</v>
      </c>
      <c r="B5" s="13"/>
      <c r="C5" s="13"/>
      <c r="D5" s="13">
        <f>ROUND((38805+2000-D10),-2)</f>
        <v>45800</v>
      </c>
      <c r="E5" s="13">
        <f>ROUND((38805-E10),-2)</f>
        <v>43800</v>
      </c>
      <c r="F5" s="13">
        <f>ROUND((38805-F10),-2)</f>
        <v>58800</v>
      </c>
      <c r="G5" s="13">
        <v>47000</v>
      </c>
      <c r="H5" s="13"/>
      <c r="I5" s="13">
        <f>'Budsjett 2024'!K46</f>
        <v>82290</v>
      </c>
      <c r="J5" s="13">
        <f>'Budsjett 2024'!L46</f>
        <v>56226</v>
      </c>
      <c r="K5" s="13">
        <f>'Budsjett 2024'!M46</f>
        <v>56802</v>
      </c>
      <c r="L5" s="13">
        <v>38805</v>
      </c>
    </row>
    <row r="7" spans="1:12">
      <c r="A7" s="9" t="s">
        <v>33</v>
      </c>
    </row>
    <row r="8" spans="1:12">
      <c r="A8" s="18"/>
      <c r="B8" s="17"/>
      <c r="C8" s="17"/>
      <c r="D8" s="17">
        <v>-1700</v>
      </c>
      <c r="E8" s="17">
        <v>-1500</v>
      </c>
      <c r="F8">
        <v>-1300</v>
      </c>
    </row>
    <row r="9" spans="1:12">
      <c r="A9" s="18"/>
      <c r="B9" s="17"/>
      <c r="C9" s="17"/>
      <c r="D9" s="17">
        <v>-6000</v>
      </c>
      <c r="E9" s="17">
        <v>-5000</v>
      </c>
      <c r="F9">
        <v>-5000</v>
      </c>
    </row>
    <row r="10" spans="1:12">
      <c r="A10" s="18" t="s">
        <v>70</v>
      </c>
      <c r="B10" s="17"/>
      <c r="C10" s="17"/>
      <c r="D10" s="17">
        <v>-5000</v>
      </c>
      <c r="E10" s="17">
        <v>-5000</v>
      </c>
      <c r="F10">
        <v>-20000</v>
      </c>
      <c r="G10" s="17">
        <v>-8000</v>
      </c>
    </row>
    <row r="11" spans="1:12">
      <c r="A11" s="18" t="s">
        <v>71</v>
      </c>
      <c r="B11" s="17"/>
      <c r="C11" s="17"/>
      <c r="D11" s="17">
        <v>-2500</v>
      </c>
      <c r="E11" s="17">
        <v>-2500</v>
      </c>
      <c r="F11">
        <v>-2000</v>
      </c>
    </row>
    <row r="12" spans="1:12">
      <c r="A12" s="18"/>
      <c r="B12" s="17"/>
      <c r="C12" s="17"/>
      <c r="D12" s="17"/>
      <c r="E12" s="17"/>
    </row>
    <row r="14" spans="1:12">
      <c r="A14" s="13" t="s">
        <v>33</v>
      </c>
      <c r="B14" s="13"/>
      <c r="C14" s="13"/>
      <c r="D14" s="13">
        <f>SUM(D8:D13)</f>
        <v>-15200</v>
      </c>
      <c r="E14" s="13">
        <f>SUM(E8:E13)</f>
        <v>-14000</v>
      </c>
      <c r="F14" s="13">
        <f>SUM(F8:F13)</f>
        <v>-28300</v>
      </c>
      <c r="G14" s="13">
        <f>SUM(G10)</f>
        <v>-8000</v>
      </c>
      <c r="H14" s="13"/>
      <c r="I14" s="13">
        <f>'Budsjett 2024'!K47</f>
        <v>-53777</v>
      </c>
      <c r="J14" s="13">
        <f>'Budsjett 2024'!L47</f>
        <v>-22983</v>
      </c>
      <c r="K14" s="13">
        <f>'Budsjett 2024'!M47</f>
        <v>-19959</v>
      </c>
      <c r="L14" s="13">
        <v>-11688</v>
      </c>
    </row>
    <row r="15" spans="1:1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2">
      <c r="A16" s="15" t="s">
        <v>34</v>
      </c>
      <c r="B16" s="15"/>
      <c r="C16" s="15"/>
      <c r="D16" s="15">
        <f>D5+D14</f>
        <v>30600</v>
      </c>
      <c r="E16" s="15">
        <f>E5+E14</f>
        <v>29800</v>
      </c>
      <c r="F16" s="15">
        <f>F5+F14</f>
        <v>30500</v>
      </c>
      <c r="G16" s="15">
        <f>SUM(G5+G14:H14)</f>
        <v>39000</v>
      </c>
      <c r="H16" s="15"/>
      <c r="I16" s="15">
        <f>SUM(I5:I14)</f>
        <v>28513</v>
      </c>
      <c r="J16" s="15">
        <f>SUM(J5:J14)</f>
        <v>33243</v>
      </c>
      <c r="K16" s="15">
        <f>SUM(K5:K14)</f>
        <v>36843</v>
      </c>
      <c r="L16" s="15">
        <f>SUM(L5:L14)</f>
        <v>27117</v>
      </c>
    </row>
  </sheetData>
  <printOptions gridLines="1"/>
  <pageMargins left="0.78740157499999996" right="0.78740157499999996" top="0.984251969" bottom="0.984251969" header="0.5" footer="0.5"/>
  <pageSetup paperSize="9" orientation="portrait" verticalDpi="0" r:id="rId1"/>
  <headerFooter alignWithMargins="0">
    <oddHeader>&amp;A</oddHeader>
    <oddFooter>Side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16</vt:i4>
      </vt:variant>
      <vt:variant>
        <vt:lpstr>Navngitte områder</vt:lpstr>
      </vt:variant>
      <vt:variant>
        <vt:i4>7</vt:i4>
      </vt:variant>
    </vt:vector>
  </HeadingPairs>
  <TitlesOfParts>
    <vt:vector size="23" baseType="lpstr">
      <vt:lpstr>Budsjett 2024</vt:lpstr>
      <vt:lpstr>Eiendomsutvalget</vt:lpstr>
      <vt:lpstr>Skyteutvalget</vt:lpstr>
      <vt:lpstr>Jaktutvalget</vt:lpstr>
      <vt:lpstr>Fiskeutvalget</vt:lpstr>
      <vt:lpstr>Ungdomsutvalget</vt:lpstr>
      <vt:lpstr>Kvinneutvalget</vt:lpstr>
      <vt:lpstr>Villmarksmessa</vt:lpstr>
      <vt:lpstr>Merking av Altevatn</vt:lpstr>
      <vt:lpstr>Diverse</vt:lpstr>
      <vt:lpstr>Ark11</vt:lpstr>
      <vt:lpstr>Ark12</vt:lpstr>
      <vt:lpstr>Ark13</vt:lpstr>
      <vt:lpstr>Ark14</vt:lpstr>
      <vt:lpstr>Ark15</vt:lpstr>
      <vt:lpstr>Ark16</vt:lpstr>
      <vt:lpstr>Diverse!Utskriftsområde</vt:lpstr>
      <vt:lpstr>Eiendomsutvalget!Utskriftsområde</vt:lpstr>
      <vt:lpstr>Fiskeutvalget!Utskriftsområde</vt:lpstr>
      <vt:lpstr>Jaktutvalget!Utskriftsområde</vt:lpstr>
      <vt:lpstr>Skyteutvalget!Utskriftsområde</vt:lpstr>
      <vt:lpstr>Ungdomsutvalget!Utskriftsområde</vt:lpstr>
      <vt:lpstr>Villmarksmessa!Utskriftsområde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Nils</dc:creator>
  <cp:lastModifiedBy>Espen Sørgård</cp:lastModifiedBy>
  <cp:lastPrinted>2022-02-28T17:16:49Z</cp:lastPrinted>
  <dcterms:created xsi:type="dcterms:W3CDTF">2013-01-09T19:41:40Z</dcterms:created>
  <dcterms:modified xsi:type="dcterms:W3CDTF">2024-02-23T08:48:04Z</dcterms:modified>
</cp:coreProperties>
</file>